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80" activeTab="1"/>
  </bookViews>
  <sheets>
    <sheet name="リーグ割り当て" sheetId="1" r:id="rId1"/>
    <sheet name="プレミア" sheetId="2" r:id="rId2"/>
    <sheet name="対戦表" sheetId="3" r:id="rId3"/>
    <sheet name="Wiki" sheetId="4" r:id="rId4"/>
    <sheet name="Sheet1" sheetId="5" r:id="rId5"/>
  </sheets>
  <definedNames/>
  <calcPr fullCalcOnLoad="1"/>
</workbook>
</file>

<file path=xl/sharedStrings.xml><?xml version="1.0" encoding="utf-8"?>
<sst xmlns="http://schemas.openxmlformats.org/spreadsheetml/2006/main" count="237" uniqueCount="226">
  <si>
    <t>リーグ名</t>
  </si>
  <si>
    <t>参加チーム数</t>
  </si>
  <si>
    <t>合計</t>
  </si>
  <si>
    <t>プレ</t>
  </si>
  <si>
    <t>A</t>
  </si>
  <si>
    <t>Pリーグ担当</t>
  </si>
  <si>
    <t>B</t>
  </si>
  <si>
    <t>C</t>
  </si>
  <si>
    <t>Aリーグ担当</t>
  </si>
  <si>
    <t>D</t>
  </si>
  <si>
    <t>E</t>
  </si>
  <si>
    <t>Bリーグ担当</t>
  </si>
  <si>
    <t>F</t>
  </si>
  <si>
    <t>G</t>
  </si>
  <si>
    <t>Cリーグ担当</t>
  </si>
  <si>
    <t>H</t>
  </si>
  <si>
    <t>I</t>
  </si>
  <si>
    <t>Dリーグ担当</t>
  </si>
  <si>
    <t>CR担当者とヘルプの情報をここへ記入して下さい</t>
  </si>
  <si>
    <t>Eリーグ担当</t>
  </si>
  <si>
    <t>名前</t>
  </si>
  <si>
    <t>CR担当</t>
  </si>
  <si>
    <t>ヘルプ、他</t>
  </si>
  <si>
    <t>リーグ</t>
  </si>
  <si>
    <t>ベルＡ</t>
  </si>
  <si>
    <t>アーリエル、congelo</t>
  </si>
  <si>
    <t>クルＡ</t>
  </si>
  <si>
    <t>MYU、Fantasista</t>
  </si>
  <si>
    <t>USG</t>
  </si>
  <si>
    <t>デュパスキエ、もりすうん</t>
  </si>
  <si>
    <t>INF</t>
  </si>
  <si>
    <t>フェルト、ダムニー</t>
  </si>
  <si>
    <t>海の馬</t>
  </si>
  <si>
    <t>mathez、ファーレンス</t>
  </si>
  <si>
    <t>銀弾丸</t>
  </si>
  <si>
    <t>マイルズ・ネイスミス、カゲトラ</t>
  </si>
  <si>
    <t>アゴA</t>
  </si>
  <si>
    <t>紅炎、アミー</t>
  </si>
  <si>
    <t>マリン</t>
  </si>
  <si>
    <t>しんこっぷ、フルーツトリオ</t>
  </si>
  <si>
    <t>シロA</t>
  </si>
  <si>
    <t>青影、がらる</t>
  </si>
  <si>
    <t>MGN</t>
  </si>
  <si>
    <t>カリナ、ジャイロボール</t>
  </si>
  <si>
    <t>VIP</t>
  </si>
  <si>
    <t>こばこば、☆魔裟斗☆</t>
  </si>
  <si>
    <t>GFA</t>
  </si>
  <si>
    <t>ゴッドフリー、木村香保里</t>
  </si>
  <si>
    <t>どなＡ</t>
  </si>
  <si>
    <t>マウリーニョ、かずー</t>
  </si>
  <si>
    <t>ＨＢＣ</t>
  </si>
  <si>
    <t>えりぃ、カノン・メンフェス</t>
  </si>
  <si>
    <t>アゴB</t>
  </si>
  <si>
    <t>アナンダ、フィレ</t>
  </si>
  <si>
    <t>バッチ</t>
  </si>
  <si>
    <t>霧人、撥無双</t>
  </si>
  <si>
    <t>黄金境</t>
  </si>
  <si>
    <t>アッシュビー、ユグ</t>
  </si>
  <si>
    <t>AKB</t>
  </si>
  <si>
    <t>三船敏郎、小倉優子</t>
  </si>
  <si>
    <t>シルク</t>
  </si>
  <si>
    <t>エイミ、セブンサミッツ</t>
  </si>
  <si>
    <t>あや集</t>
  </si>
  <si>
    <t>フリオリール、フェイフォン</t>
  </si>
  <si>
    <t>ビ帝國</t>
  </si>
  <si>
    <t>ｓｈｉｋｏ、トクチャ</t>
  </si>
  <si>
    <t>アルA</t>
  </si>
  <si>
    <t>ビィ、バベルダオブ</t>
  </si>
  <si>
    <t>ﾃｨﾌ</t>
  </si>
  <si>
    <t>我李、ヱミル</t>
  </si>
  <si>
    <t>白い春</t>
  </si>
  <si>
    <t>ワダツミ、タチコマ</t>
  </si>
  <si>
    <t>SDL</t>
  </si>
  <si>
    <t>ファラム、mocco</t>
  </si>
  <si>
    <t>金FB</t>
  </si>
  <si>
    <t>ガン坊、ハシエンダ</t>
  </si>
  <si>
    <t>トラプ</t>
  </si>
  <si>
    <t>杏果、サーフ</t>
  </si>
  <si>
    <t>らぶべ</t>
  </si>
  <si>
    <t>グロード、マクベ</t>
  </si>
  <si>
    <t>金FA</t>
  </si>
  <si>
    <t>ｺﾞｰﾙﾄﾞ･M･ﾀｲﾄ、カイゼル</t>
  </si>
  <si>
    <t>シセビ</t>
  </si>
  <si>
    <t>Karubi、たかゆり</t>
  </si>
  <si>
    <t>青い梅</t>
  </si>
  <si>
    <t>りぽD、サユ☆</t>
  </si>
  <si>
    <t>クルＢ</t>
  </si>
  <si>
    <t>Phina、ちょと酢</t>
  </si>
  <si>
    <t>秘宝館</t>
  </si>
  <si>
    <t>ハクシ、ヴィエンヌ</t>
  </si>
  <si>
    <t>AMD</t>
  </si>
  <si>
    <t>Sakya、Tetsu</t>
  </si>
  <si>
    <t>騎士道</t>
  </si>
  <si>
    <t>TADASHI、ぶるぶるきのこ</t>
  </si>
  <si>
    <t>マフィ</t>
  </si>
  <si>
    <t>チハル、ジャック・スポロウ</t>
  </si>
  <si>
    <t>風車組</t>
  </si>
  <si>
    <t>ヤン・ペーター、三冬</t>
  </si>
  <si>
    <t>BSO</t>
  </si>
  <si>
    <t>ΨChloeΨ、もりー</t>
  </si>
  <si>
    <t>ほびと</t>
  </si>
  <si>
    <t>どん、とちおとめ</t>
  </si>
  <si>
    <t>ザマス</t>
  </si>
  <si>
    <t>影虎、さらりお</t>
  </si>
  <si>
    <t>エスパ</t>
  </si>
  <si>
    <t>LINDA、ブチギレ・キッド</t>
  </si>
  <si>
    <t>やかた</t>
  </si>
  <si>
    <t>六郎、サラファン</t>
  </si>
  <si>
    <t>ＹＤＫ</t>
  </si>
  <si>
    <t>Risa、Risa.</t>
  </si>
  <si>
    <t>さんぽ</t>
  </si>
  <si>
    <t>ザマ、デヴィルズキッチン</t>
  </si>
  <si>
    <t>アルB</t>
  </si>
  <si>
    <t>ぱんちょ、野菜マン</t>
  </si>
  <si>
    <t>UNI</t>
  </si>
  <si>
    <t>シュウジ、☆パドメ☆</t>
  </si>
  <si>
    <t>アミス</t>
  </si>
  <si>
    <t>エクリュア・ノール、ティリス・イルザーク</t>
  </si>
  <si>
    <t>タニシ</t>
  </si>
  <si>
    <t>まいこー、とげとげ</t>
  </si>
  <si>
    <t>ぷにず</t>
  </si>
  <si>
    <t>ぱい★きんぐ、あぐん</t>
  </si>
  <si>
    <t>ジオン</t>
  </si>
  <si>
    <t>よりさと、K16</t>
  </si>
  <si>
    <t>シロB</t>
  </si>
  <si>
    <t>ほしのあき、びよちゃん</t>
  </si>
  <si>
    <t>ＯＬＰ</t>
  </si>
  <si>
    <t>飛虎丸、Gleg</t>
  </si>
  <si>
    <t>ヘレス</t>
  </si>
  <si>
    <t>ドン・アブドラ、Kanaloa</t>
  </si>
  <si>
    <t>DIS</t>
  </si>
  <si>
    <t>トモロコ、Sophie</t>
  </si>
  <si>
    <t>いた心</t>
  </si>
  <si>
    <t>デラーズ閣下、ｱｼｭﾚｰ</t>
  </si>
  <si>
    <t>風林火</t>
  </si>
  <si>
    <t>シンザン、ルイジ･ヴァンパ</t>
  </si>
  <si>
    <t>ＱＶＣ</t>
  </si>
  <si>
    <t>izaberu、セルシオ</t>
  </si>
  <si>
    <t>セビ商</t>
  </si>
  <si>
    <t>yumeno、スカーレットブーケ</t>
  </si>
  <si>
    <t>FKF</t>
  </si>
  <si>
    <t>デビロック、広明</t>
  </si>
  <si>
    <t>ＢＳＦ</t>
  </si>
  <si>
    <t>ポプラ、ガジー</t>
  </si>
  <si>
    <t>ピラタ</t>
  </si>
  <si>
    <t>リア・ド・ボーモン、路星香</t>
  </si>
  <si>
    <t>K&amp;Q</t>
  </si>
  <si>
    <t>オーシャン、むこうぶち</t>
  </si>
  <si>
    <t>ワンピ</t>
  </si>
  <si>
    <t>フランキ、＾バギー＾</t>
  </si>
  <si>
    <t>プリニ</t>
  </si>
  <si>
    <t>ショウノ、レオン・グランツァ</t>
  </si>
  <si>
    <t>旅仲間</t>
  </si>
  <si>
    <t>Oliveira、mairo</t>
  </si>
  <si>
    <t>トライ</t>
  </si>
  <si>
    <t>ﾘｭﾐｴｰﾙ、フォン・ルルーシュ</t>
  </si>
  <si>
    <t>ボンボ</t>
  </si>
  <si>
    <t>アルティシア、ルミナス</t>
  </si>
  <si>
    <t>ＡＴＯ</t>
  </si>
  <si>
    <t>昭弘、スタージェス</t>
  </si>
  <si>
    <t>S☆H</t>
  </si>
  <si>
    <t>取る猫、barretta</t>
  </si>
  <si>
    <t>TxL</t>
  </si>
  <si>
    <t>ユティカ、はまぐり</t>
  </si>
  <si>
    <t>よぞら</t>
  </si>
  <si>
    <t>ESCALADE、カルピス☆</t>
  </si>
  <si>
    <t>どなＢ</t>
  </si>
  <si>
    <t>ろろ☆、ミーア・ガレイオス</t>
  </si>
  <si>
    <t>GFB</t>
  </si>
  <si>
    <t>レーヴェ、ヘメラ</t>
  </si>
  <si>
    <t>FRE</t>
  </si>
  <si>
    <t>オゲ、タケ蔵</t>
  </si>
  <si>
    <t>チーム数</t>
  </si>
  <si>
    <t>ここから右は計算処理</t>
  </si>
  <si>
    <t>テーブル番号</t>
  </si>
  <si>
    <t>現在順位コピペ</t>
  </si>
  <si>
    <t>番号</t>
  </si>
  <si>
    <t>順位</t>
  </si>
  <si>
    <t>PT</t>
  </si>
  <si>
    <t>ＣＲコピペ用対戦リスト</t>
  </si>
  <si>
    <t>tortilla</t>
  </si>
  <si>
    <t>クロロ</t>
  </si>
  <si>
    <t>勝利</t>
  </si>
  <si>
    <t>1回戦</t>
  </si>
  <si>
    <t>優勢勝</t>
  </si>
  <si>
    <t>2回戦</t>
  </si>
  <si>
    <t>引き分</t>
  </si>
  <si>
    <t>3回戦</t>
  </si>
  <si>
    <t>敗戦</t>
  </si>
  <si>
    <t>4回戦</t>
  </si>
  <si>
    <t>5回戦</t>
  </si>
  <si>
    <t>6回戦</t>
  </si>
  <si>
    <t>7回戦</t>
  </si>
  <si>
    <t>8回戦</t>
  </si>
  <si>
    <t>Rank(1)</t>
  </si>
  <si>
    <t>9回戦</t>
  </si>
  <si>
    <t>10回戦</t>
  </si>
  <si>
    <t>11回戦</t>
  </si>
  <si>
    <t>12回戦</t>
  </si>
  <si>
    <t>13回戦</t>
  </si>
  <si>
    <t>集計担当者はオレンジの枠で囲われたセルに対戦結果を記入してください</t>
  </si>
  <si>
    <t>入力チェック用</t>
  </si>
  <si>
    <t>Rank(2)</t>
  </si>
  <si>
    <t>赤い文字で、「NG」と表記されている場合は、関連する対戦の入力値を確認してください</t>
  </si>
  <si>
    <t>Rank(3)</t>
  </si>
  <si>
    <t>ここから下はWiki用</t>
  </si>
  <si>
    <t>Rank(4)</t>
  </si>
  <si>
    <t>Rank(5)</t>
  </si>
  <si>
    <t>Rank(6)</t>
  </si>
  <si>
    <t>|順位|</t>
  </si>
  <si>
    <t>短縮名</t>
  </si>
  <si>
    <t>|</t>
  </si>
  <si>
    <t>勝ち点</t>
  </si>
  <si>
    <t>Rank(7)</t>
  </si>
  <si>
    <t>前回順位</t>
  </si>
  <si>
    <t>Rank(8)</t>
  </si>
  <si>
    <t>チーム名</t>
  </si>
  <si>
    <t>MAX:14</t>
  </si>
  <si>
    <t>奇数でお休みのチームは「0」を入れてください</t>
  </si>
  <si>
    <t>このシートはいじらないで下さい！</t>
  </si>
  <si>
    <t>第10回大会より生成</t>
  </si>
  <si>
    <t>第11回大会より生成</t>
  </si>
  <si>
    <t>Wiki出力用部のフォーマットの定義</t>
  </si>
  <si>
    <t>1段目</t>
  </si>
  <si>
    <t>2段目</t>
  </si>
  <si>
    <t>3段目</t>
  </si>
</sst>
</file>

<file path=xl/styles.xml><?xml version="1.0" encoding="utf-8"?>
<styleSheet xmlns="http://schemas.openxmlformats.org/spreadsheetml/2006/main">
  <numFmts count="2">
    <numFmt numFmtId="164" formatCode="GENERAL"/>
    <numFmt numFmtId="165" formatCode="@"/>
  </numFmts>
  <fonts count="20">
    <font>
      <sz val="11"/>
      <color indexed="8"/>
      <name val="ＭＳ Ｐゴシック"/>
      <family val="3"/>
    </font>
    <font>
      <sz val="10"/>
      <name val="Arial"/>
      <family val="0"/>
    </font>
    <font>
      <sz val="10"/>
      <color indexed="8"/>
      <name val="ＭＳ Ｐゴシック"/>
      <family val="3"/>
    </font>
    <font>
      <sz val="10"/>
      <color indexed="9"/>
      <name val="ＭＳ Ｐゴシック"/>
      <family val="3"/>
    </font>
    <font>
      <b/>
      <sz val="12"/>
      <color indexed="10"/>
      <name val="ＭＳ Ｐゴシック"/>
      <family val="3"/>
    </font>
    <font>
      <sz val="10"/>
      <color indexed="8"/>
      <name val="MS UI Gothic"/>
      <family val="3"/>
    </font>
    <font>
      <sz val="10"/>
      <name val="ＭＳ Ｐゴシック"/>
      <family val="3"/>
    </font>
    <font>
      <b/>
      <sz val="14"/>
      <color indexed="9"/>
      <name val="ＭＳ Ｐゴシック"/>
      <family val="3"/>
    </font>
    <font>
      <b/>
      <sz val="14"/>
      <color indexed="10"/>
      <name val="ＭＳ Ｐゴシック"/>
      <family val="3"/>
    </font>
    <font>
      <b/>
      <sz val="14"/>
      <color indexed="20"/>
      <name val="ＭＳ Ｐゴシック"/>
      <family val="3"/>
    </font>
    <font>
      <sz val="11"/>
      <color indexed="23"/>
      <name val="ＭＳ Ｐゴシック"/>
      <family val="3"/>
    </font>
    <font>
      <b/>
      <sz val="10"/>
      <color indexed="48"/>
      <name val="ＭＳ Ｐゴシック"/>
      <family val="3"/>
    </font>
    <font>
      <sz val="11"/>
      <color indexed="9"/>
      <name val="ＭＳ Ｐゴシック"/>
      <family val="3"/>
    </font>
    <font>
      <sz val="6"/>
      <color indexed="9"/>
      <name val="ＭＳ Ｐゴシック"/>
      <family val="3"/>
    </font>
    <font>
      <b/>
      <sz val="16"/>
      <color indexed="52"/>
      <name val="ＭＳ Ｐゴシック"/>
      <family val="3"/>
    </font>
    <font>
      <b/>
      <sz val="14"/>
      <color indexed="8"/>
      <name val="ＭＳ Ｐゴシック"/>
      <family val="3"/>
    </font>
    <font>
      <b/>
      <sz val="11"/>
      <color indexed="10"/>
      <name val="ＭＳ Ｐゴシック"/>
      <family val="3"/>
    </font>
    <font>
      <b/>
      <sz val="20"/>
      <color indexed="20"/>
      <name val="ＭＳ Ｐゴシック"/>
      <family val="3"/>
    </font>
    <font>
      <b/>
      <sz val="20"/>
      <color indexed="10"/>
      <name val="ＭＳ Ｐゴシック"/>
      <family val="3"/>
    </font>
    <font>
      <b/>
      <sz val="16"/>
      <color indexed="10"/>
      <name val="ＭＳ Ｐゴシック"/>
      <family val="3"/>
    </font>
  </fonts>
  <fills count="5">
    <fill>
      <patternFill/>
    </fill>
    <fill>
      <patternFill patternType="gray125"/>
    </fill>
    <fill>
      <patternFill patternType="solid">
        <fgColor indexed="22"/>
        <bgColor indexed="64"/>
      </patternFill>
    </fill>
    <fill>
      <patternFill patternType="solid">
        <fgColor indexed="63"/>
        <bgColor indexed="64"/>
      </patternFill>
    </fill>
    <fill>
      <patternFill patternType="solid">
        <fgColor indexed="42"/>
        <bgColor indexed="64"/>
      </patternFill>
    </fill>
  </fills>
  <borders count="95">
    <border>
      <left/>
      <right/>
      <top/>
      <bottom/>
      <diagonal/>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style="thin">
        <color indexed="8"/>
      </bottom>
    </border>
    <border>
      <left style="thick">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style="hair">
        <color indexed="8"/>
      </left>
      <right style="hair">
        <color indexed="8"/>
      </right>
      <top style="hair">
        <color indexed="8"/>
      </top>
      <bottom style="hair">
        <color indexed="8"/>
      </bottom>
    </border>
    <border>
      <left style="thick">
        <color indexed="8"/>
      </left>
      <right>
        <color indexed="63"/>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style="thick">
        <color indexed="11"/>
      </left>
      <right style="thick">
        <color indexed="11"/>
      </right>
      <top style="thick">
        <color indexed="11"/>
      </top>
      <bottom style="thick">
        <color indexed="11"/>
      </bottom>
    </border>
    <border>
      <left style="thick">
        <color indexed="10"/>
      </left>
      <right style="thin">
        <color indexed="10"/>
      </right>
      <top style="thick">
        <color indexed="10"/>
      </top>
      <bottom style="thin">
        <color indexed="10"/>
      </bottom>
    </border>
    <border>
      <left>
        <color indexed="63"/>
      </left>
      <right style="thin">
        <color indexed="10"/>
      </right>
      <top style="thick">
        <color indexed="10"/>
      </top>
      <bottom style="thin">
        <color indexed="10"/>
      </bottom>
    </border>
    <border>
      <left style="thin">
        <color indexed="10"/>
      </left>
      <right style="thick">
        <color indexed="10"/>
      </right>
      <top style="thick">
        <color indexed="10"/>
      </top>
      <bottom style="thin">
        <color indexed="10"/>
      </bottom>
    </border>
    <border>
      <left style="thick">
        <color indexed="10"/>
      </left>
      <right style="thin">
        <color indexed="10"/>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ck">
        <color indexed="10"/>
      </right>
      <top style="thin">
        <color indexed="10"/>
      </top>
      <bottom style="thin">
        <color indexed="10"/>
      </bottom>
    </border>
    <border>
      <left style="thick">
        <color indexed="10"/>
      </left>
      <right style="thin">
        <color indexed="10"/>
      </right>
      <top>
        <color indexed="63"/>
      </top>
      <bottom style="thin">
        <color indexed="10"/>
      </bottom>
    </border>
    <border>
      <left style="thin">
        <color indexed="10"/>
      </left>
      <right style="thin">
        <color indexed="10"/>
      </right>
      <top style="thin">
        <color indexed="10"/>
      </top>
      <bottom style="thin">
        <color indexed="10"/>
      </bottom>
    </border>
    <border>
      <left style="thin">
        <color indexed="10"/>
      </left>
      <right style="thin">
        <color indexed="10"/>
      </right>
      <top>
        <color indexed="63"/>
      </top>
      <bottom style="thin">
        <color indexed="10"/>
      </bottom>
    </border>
    <border>
      <left style="thick">
        <color indexed="10"/>
      </left>
      <right style="thin">
        <color indexed="10"/>
      </right>
      <top style="thin">
        <color indexed="10"/>
      </top>
      <bottom style="thick">
        <color indexed="10"/>
      </bottom>
    </border>
    <border>
      <left style="thin">
        <color indexed="10"/>
      </left>
      <right style="thin">
        <color indexed="10"/>
      </right>
      <top style="thin">
        <color indexed="10"/>
      </top>
      <bottom style="thick">
        <color indexed="10"/>
      </bottom>
    </border>
    <border>
      <left style="thin">
        <color indexed="10"/>
      </left>
      <right style="thick">
        <color indexed="10"/>
      </right>
      <top style="thin">
        <color indexed="10"/>
      </top>
      <bottom style="thick">
        <color indexed="10"/>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color indexed="63"/>
      </bottom>
    </border>
    <border>
      <left style="thick">
        <color indexed="48"/>
      </left>
      <right style="thick">
        <color indexed="48"/>
      </right>
      <top style="thick">
        <color indexed="48"/>
      </top>
      <bottom style="thin">
        <color indexed="48"/>
      </bottom>
    </border>
    <border>
      <left style="thick">
        <color indexed="48"/>
      </left>
      <right style="thick">
        <color indexed="48"/>
      </right>
      <top style="thin">
        <color indexed="48"/>
      </top>
      <bottom style="thick">
        <color indexed="48"/>
      </bottom>
    </border>
    <border>
      <left style="thin">
        <color indexed="8"/>
      </left>
      <right style="thin">
        <color indexed="8"/>
      </right>
      <top style="thick">
        <color indexed="8"/>
      </top>
      <bottom style="thin">
        <color indexed="8"/>
      </bottom>
    </border>
    <border>
      <left style="thick">
        <color indexed="48"/>
      </left>
      <right style="thick">
        <color indexed="48"/>
      </right>
      <top>
        <color indexed="63"/>
      </top>
      <bottom style="thin">
        <color indexed="4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48"/>
      </left>
      <right style="thin">
        <color indexed="48"/>
      </right>
      <top style="thin">
        <color indexed="48"/>
      </top>
      <bottom style="thin">
        <color indexed="48"/>
      </bottom>
    </border>
    <border>
      <left style="thin">
        <color indexed="48"/>
      </left>
      <right style="thin">
        <color indexed="48"/>
      </right>
      <top style="thin">
        <color indexed="48"/>
      </top>
      <bottom style="thin">
        <color indexed="48"/>
      </bottom>
    </border>
    <border>
      <left style="thin">
        <color indexed="48"/>
      </left>
      <right style="thick">
        <color indexed="48"/>
      </right>
      <top style="thin">
        <color indexed="48"/>
      </top>
      <bottom style="thin">
        <color indexed="48"/>
      </bottom>
    </border>
    <border>
      <left style="thin">
        <color indexed="8"/>
      </left>
      <right style="thick">
        <color indexed="8"/>
      </right>
      <top style="thick">
        <color indexed="8"/>
      </top>
      <bottom>
        <color indexed="63"/>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ck">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48"/>
      </left>
      <right style="thin">
        <color indexed="48"/>
      </right>
      <top style="thin">
        <color indexed="48"/>
      </top>
      <bottom>
        <color indexed="63"/>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color indexed="63"/>
      </right>
      <top style="thick">
        <color indexed="48"/>
      </top>
      <bottom>
        <color indexed="63"/>
      </bottom>
    </border>
    <border>
      <left>
        <color indexed="63"/>
      </left>
      <right>
        <color indexed="63"/>
      </right>
      <top>
        <color indexed="63"/>
      </top>
      <bottom style="thick">
        <color indexed="8"/>
      </bottom>
    </border>
    <border>
      <left style="double">
        <color indexed="8"/>
      </left>
      <right style="thin">
        <color indexed="8"/>
      </right>
      <top style="thin">
        <color indexed="8"/>
      </top>
      <bottom style="thick">
        <color indexed="8"/>
      </bottom>
    </border>
    <border>
      <left style="thick">
        <color indexed="8"/>
      </left>
      <right style="double">
        <color indexed="8"/>
      </right>
      <top style="thick">
        <color indexed="8"/>
      </top>
      <bottom style="thin">
        <color indexed="8"/>
      </bottom>
    </border>
    <border>
      <left>
        <color indexed="63"/>
      </left>
      <right style="thin">
        <color indexed="8"/>
      </right>
      <top style="thick">
        <color indexed="8"/>
      </top>
      <bottom style="thin">
        <color indexed="8"/>
      </bottom>
    </border>
    <border>
      <left style="double">
        <color indexed="8"/>
      </left>
      <right>
        <color indexed="63"/>
      </right>
      <top style="double">
        <color indexed="8"/>
      </top>
      <bottom style="thin">
        <color indexed="8"/>
      </bottom>
    </border>
    <border>
      <left style="thick">
        <color indexed="53"/>
      </left>
      <right style="thick">
        <color indexed="53"/>
      </right>
      <top style="thick">
        <color indexed="53"/>
      </top>
      <bottom style="thin">
        <color indexed="8"/>
      </bottom>
    </border>
    <border>
      <left>
        <color indexed="63"/>
      </left>
      <right>
        <color indexed="63"/>
      </right>
      <top style="double">
        <color indexed="8"/>
      </top>
      <bottom style="thin">
        <color indexed="8"/>
      </bottom>
    </border>
    <border>
      <left style="thick">
        <color indexed="8"/>
      </left>
      <right style="double">
        <color indexed="8"/>
      </right>
      <top>
        <color indexed="63"/>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style="thick">
        <color indexed="53"/>
      </left>
      <right style="thick">
        <color indexed="53"/>
      </right>
      <top style="thin">
        <color indexed="8"/>
      </top>
      <bottom style="thin">
        <color indexed="8"/>
      </bottom>
    </border>
    <border>
      <left>
        <color indexed="63"/>
      </left>
      <right>
        <color indexed="63"/>
      </right>
      <top style="thin">
        <color indexed="8"/>
      </top>
      <bottom style="thin">
        <color indexed="8"/>
      </bottom>
    </border>
    <border>
      <left style="thick">
        <color indexed="8"/>
      </left>
      <right style="double">
        <color indexed="8"/>
      </right>
      <top style="thin">
        <color indexed="8"/>
      </top>
      <bottom style="thin">
        <color indexed="8"/>
      </bottom>
    </border>
    <border>
      <left style="thick">
        <color indexed="8"/>
      </left>
      <right style="double">
        <color indexed="8"/>
      </right>
      <top style="thin">
        <color indexed="8"/>
      </top>
      <bottom style="thick">
        <color indexed="8"/>
      </bottom>
    </border>
    <border>
      <left>
        <color indexed="63"/>
      </left>
      <right style="thin">
        <color indexed="8"/>
      </right>
      <top style="thin">
        <color indexed="8"/>
      </top>
      <bottom style="thick">
        <color indexed="8"/>
      </bottom>
    </border>
    <border>
      <left style="thick">
        <color indexed="8"/>
      </left>
      <right style="double">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n">
        <color indexed="8"/>
      </left>
      <right style="thin">
        <color indexed="8"/>
      </right>
      <top>
        <color indexed="63"/>
      </top>
      <bottom style="thin">
        <color indexed="8"/>
      </bottom>
    </border>
    <border>
      <left style="double">
        <color indexed="8"/>
      </left>
      <right>
        <color indexed="63"/>
      </right>
      <top style="thin">
        <color indexed="8"/>
      </top>
      <bottom style="thick">
        <color indexed="8"/>
      </bottom>
    </border>
    <border>
      <left style="thick">
        <color indexed="53"/>
      </left>
      <right style="thick">
        <color indexed="53"/>
      </right>
      <top style="thin">
        <color indexed="8"/>
      </top>
      <bottom style="thick">
        <color indexed="53"/>
      </bottom>
    </border>
    <border>
      <left>
        <color indexed="63"/>
      </left>
      <right>
        <color indexed="63"/>
      </right>
      <top style="thin">
        <color indexed="8"/>
      </top>
      <bottom style="thick">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ck">
        <color indexed="8"/>
      </left>
      <right style="thick">
        <color indexed="8"/>
      </right>
      <top style="thick">
        <color indexed="8"/>
      </top>
      <bottom style="thin">
        <color indexed="8"/>
      </bottom>
    </border>
    <border>
      <left style="thick">
        <color indexed="8"/>
      </left>
      <right style="thin">
        <color indexed="8"/>
      </right>
      <top>
        <color indexed="63"/>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0"/>
      </left>
      <right>
        <color indexed="63"/>
      </right>
      <top style="thick">
        <color indexed="10"/>
      </top>
      <bottom>
        <color indexed="63"/>
      </bottom>
    </border>
    <border>
      <left>
        <color indexed="63"/>
      </left>
      <right style="thin">
        <color indexed="8"/>
      </right>
      <top style="thin">
        <color indexed="8"/>
      </top>
      <bottom>
        <color indexed="63"/>
      </bottom>
    </border>
    <border>
      <left>
        <color indexed="63"/>
      </left>
      <right style="thick">
        <color indexed="10"/>
      </right>
      <top>
        <color indexed="63"/>
      </top>
      <bottom>
        <color indexed="63"/>
      </bottom>
    </border>
    <border>
      <left>
        <color indexed="63"/>
      </left>
      <right style="thin">
        <color indexed="8"/>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color indexed="8"/>
      </left>
      <right>
        <color indexed="63"/>
      </right>
      <top>
        <color indexed="63"/>
      </top>
      <bottom>
        <color indexed="63"/>
      </bottom>
    </border>
    <border>
      <left style="thin">
        <color indexed="10"/>
      </left>
      <right style="thin">
        <color indexed="10"/>
      </right>
      <top style="thick">
        <color indexed="10"/>
      </top>
      <bottom style="thin">
        <color indexed="10"/>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vertical="center"/>
      <protection/>
    </xf>
  </cellStyleXfs>
  <cellXfs count="208">
    <xf numFmtId="164" fontId="0" fillId="0" borderId="0" xfId="0" applyAlignment="1">
      <alignment vertical="center"/>
    </xf>
    <xf numFmtId="164" fontId="2" fillId="0" borderId="0" xfId="0" applyFont="1" applyAlignment="1">
      <alignment vertical="center"/>
    </xf>
    <xf numFmtId="164" fontId="2" fillId="0" borderId="1" xfId="0" applyFont="1" applyBorder="1" applyAlignment="1">
      <alignment horizontal="center" vertical="center"/>
    </xf>
    <xf numFmtId="164" fontId="2" fillId="0" borderId="2" xfId="0" applyFont="1" applyBorder="1" applyAlignment="1">
      <alignment horizontal="center" vertical="center"/>
    </xf>
    <xf numFmtId="164" fontId="2" fillId="0" borderId="3" xfId="0" applyFont="1" applyBorder="1" applyAlignment="1">
      <alignment horizontal="center" vertical="center"/>
    </xf>
    <xf numFmtId="164" fontId="2" fillId="0" borderId="4" xfId="0" applyFont="1" applyBorder="1" applyAlignment="1">
      <alignment horizontal="center" vertical="center"/>
    </xf>
    <xf numFmtId="164" fontId="2" fillId="0" borderId="5" xfId="0" applyFont="1" applyBorder="1" applyAlignment="1">
      <alignment horizontal="center" vertical="center"/>
    </xf>
    <xf numFmtId="164" fontId="2" fillId="0" borderId="6" xfId="0" applyFont="1" applyBorder="1" applyAlignment="1">
      <alignment horizontal="center" vertical="center"/>
    </xf>
    <xf numFmtId="164" fontId="3" fillId="0" borderId="0" xfId="0" applyFont="1" applyFill="1" applyAlignment="1">
      <alignment vertical="center"/>
    </xf>
    <xf numFmtId="164" fontId="3" fillId="0" borderId="0" xfId="0" applyFont="1" applyAlignment="1">
      <alignment vertical="center"/>
    </xf>
    <xf numFmtId="164" fontId="2" fillId="2" borderId="7" xfId="0" applyFont="1" applyFill="1" applyBorder="1" applyAlignment="1">
      <alignment vertical="center"/>
    </xf>
    <xf numFmtId="164" fontId="2" fillId="0" borderId="7" xfId="0" applyFont="1" applyBorder="1" applyAlignment="1">
      <alignment vertical="center"/>
    </xf>
    <xf numFmtId="164" fontId="2" fillId="0" borderId="8" xfId="0" applyFont="1" applyBorder="1" applyAlignment="1">
      <alignment horizontal="center" vertical="center"/>
    </xf>
    <xf numFmtId="164" fontId="2" fillId="0" borderId="9" xfId="0" applyFont="1" applyBorder="1" applyAlignment="1">
      <alignment horizontal="center" vertical="center"/>
    </xf>
    <xf numFmtId="164" fontId="2" fillId="0" borderId="10" xfId="0" applyFont="1" applyBorder="1" applyAlignment="1">
      <alignment horizontal="center" vertical="center"/>
    </xf>
    <xf numFmtId="164" fontId="4" fillId="0" borderId="11" xfId="0" applyFont="1" applyBorder="1" applyAlignment="1">
      <alignment vertical="center"/>
    </xf>
    <xf numFmtId="164" fontId="2" fillId="0" borderId="1" xfId="0" applyFont="1" applyBorder="1" applyAlignment="1">
      <alignment vertical="center"/>
    </xf>
    <xf numFmtId="164" fontId="2" fillId="0" borderId="2" xfId="0" applyFont="1" applyBorder="1" applyAlignment="1">
      <alignment vertical="center"/>
    </xf>
    <xf numFmtId="164" fontId="2" fillId="0" borderId="3" xfId="0" applyFont="1" applyBorder="1" applyAlignment="1">
      <alignment vertical="center"/>
    </xf>
    <xf numFmtId="164" fontId="3" fillId="0" borderId="4" xfId="0" applyFont="1" applyBorder="1" applyAlignment="1">
      <alignment vertical="center"/>
    </xf>
    <xf numFmtId="164" fontId="5" fillId="0" borderId="12" xfId="0" applyFont="1" applyBorder="1" applyAlignment="1">
      <alignment horizontal="left" vertical="center"/>
    </xf>
    <xf numFmtId="164" fontId="2" fillId="0" borderId="13" xfId="0" applyFont="1" applyBorder="1" applyAlignment="1">
      <alignment vertical="center"/>
    </xf>
    <xf numFmtId="164" fontId="2" fillId="0" borderId="14" xfId="0" applyFont="1" applyBorder="1" applyAlignment="1">
      <alignment vertical="center"/>
    </xf>
    <xf numFmtId="164" fontId="2" fillId="0" borderId="6" xfId="0" applyFont="1" applyBorder="1" applyAlignment="1">
      <alignment vertical="center"/>
    </xf>
    <xf numFmtId="164" fontId="2" fillId="0" borderId="0" xfId="0" applyFont="1" applyFill="1" applyAlignment="1">
      <alignment vertical="center"/>
    </xf>
    <xf numFmtId="164" fontId="5" fillId="0" borderId="15" xfId="0" applyFont="1" applyBorder="1" applyAlignment="1">
      <alignment horizontal="left" vertical="center"/>
    </xf>
    <xf numFmtId="164" fontId="2" fillId="0" borderId="16" xfId="0" applyFont="1" applyBorder="1" applyAlignment="1">
      <alignment vertical="center"/>
    </xf>
    <xf numFmtId="164" fontId="2" fillId="0" borderId="17" xfId="0" applyFont="1" applyBorder="1" applyAlignment="1">
      <alignment vertical="center"/>
    </xf>
    <xf numFmtId="164" fontId="5" fillId="0" borderId="15" xfId="0" applyFont="1" applyBorder="1" applyAlignment="1">
      <alignment vertical="center"/>
    </xf>
    <xf numFmtId="164" fontId="0" fillId="0" borderId="15" xfId="0" applyFont="1" applyBorder="1" applyAlignment="1">
      <alignment vertical="center"/>
    </xf>
    <xf numFmtId="164" fontId="0" fillId="0" borderId="0" xfId="0" applyFont="1" applyAlignment="1">
      <alignment vertical="center" wrapText="1"/>
    </xf>
    <xf numFmtId="164" fontId="0" fillId="0" borderId="16" xfId="0" applyFont="1" applyBorder="1" applyAlignment="1">
      <alignment vertical="center" wrapText="1"/>
    </xf>
    <xf numFmtId="164" fontId="0" fillId="0" borderId="15" xfId="0" applyFont="1" applyFill="1" applyBorder="1" applyAlignment="1">
      <alignment vertical="center"/>
    </xf>
    <xf numFmtId="164" fontId="6" fillId="0" borderId="15" xfId="0" applyFont="1" applyFill="1" applyBorder="1" applyAlignment="1">
      <alignment vertical="center"/>
    </xf>
    <xf numFmtId="164" fontId="2" fillId="0" borderId="18" xfId="0" applyFont="1" applyBorder="1" applyAlignment="1">
      <alignment vertical="center"/>
    </xf>
    <xf numFmtId="164" fontId="2" fillId="0" borderId="19" xfId="0" applyFont="1" applyBorder="1" applyAlignment="1">
      <alignment vertical="center"/>
    </xf>
    <xf numFmtId="164" fontId="2" fillId="0" borderId="15" xfId="0" applyFont="1" applyBorder="1" applyAlignment="1">
      <alignment vertical="center"/>
    </xf>
    <xf numFmtId="164" fontId="2" fillId="0" borderId="20" xfId="0" applyFont="1" applyBorder="1" applyAlignment="1">
      <alignment vertical="center"/>
    </xf>
    <xf numFmtId="164" fontId="3" fillId="0" borderId="8" xfId="0" applyFont="1" applyBorder="1" applyAlignment="1">
      <alignment vertical="center"/>
    </xf>
    <xf numFmtId="164" fontId="2" fillId="0" borderId="21" xfId="0" applyFont="1" applyBorder="1" applyAlignment="1">
      <alignment vertical="center"/>
    </xf>
    <xf numFmtId="164" fontId="2" fillId="0" borderId="22" xfId="0" applyFont="1" applyBorder="1" applyAlignment="1">
      <alignment vertical="center"/>
    </xf>
    <xf numFmtId="164" fontId="2" fillId="0" borderId="23" xfId="0" applyFont="1" applyBorder="1" applyAlignment="1">
      <alignment vertical="center"/>
    </xf>
    <xf numFmtId="164" fontId="2" fillId="0" borderId="10" xfId="0" applyFont="1" applyBorder="1" applyAlignment="1">
      <alignment vertical="center"/>
    </xf>
    <xf numFmtId="164" fontId="0" fillId="0" borderId="24" xfId="0" applyFont="1" applyBorder="1" applyAlignment="1">
      <alignment horizontal="center" vertical="center"/>
    </xf>
    <xf numFmtId="164" fontId="7" fillId="0" borderId="0" xfId="0" applyFont="1" applyFill="1" applyAlignment="1">
      <alignment vertical="center" wrapText="1"/>
    </xf>
    <xf numFmtId="164" fontId="0" fillId="0" borderId="0" xfId="0" applyBorder="1" applyAlignment="1">
      <alignment vertical="center"/>
    </xf>
    <xf numFmtId="164" fontId="0" fillId="0" borderId="25" xfId="0" applyBorder="1" applyAlignment="1">
      <alignment vertical="center"/>
    </xf>
    <xf numFmtId="164" fontId="0" fillId="0" borderId="0" xfId="0" applyNumberFormat="1" applyAlignment="1">
      <alignment vertical="center"/>
    </xf>
    <xf numFmtId="164" fontId="8" fillId="0" borderId="0" xfId="0" applyFont="1" applyFill="1" applyAlignment="1">
      <alignment vertical="center"/>
    </xf>
    <xf numFmtId="164" fontId="8" fillId="0" borderId="0" xfId="0" applyFont="1" applyFill="1" applyAlignment="1">
      <alignment vertical="center" wrapText="1"/>
    </xf>
    <xf numFmtId="164" fontId="9" fillId="0" borderId="0" xfId="0" applyFont="1" applyFill="1" applyAlignment="1">
      <alignment vertical="center"/>
    </xf>
    <xf numFmtId="164" fontId="10" fillId="0" borderId="0" xfId="0" applyFont="1" applyAlignment="1">
      <alignment vertical="center"/>
    </xf>
    <xf numFmtId="164" fontId="11" fillId="0" borderId="26" xfId="0" applyFont="1" applyBorder="1" applyAlignment="1">
      <alignment horizontal="left" vertical="center"/>
    </xf>
    <xf numFmtId="164" fontId="0" fillId="0" borderId="0" xfId="0" applyBorder="1" applyAlignment="1">
      <alignment horizontal="center" vertical="center"/>
    </xf>
    <xf numFmtId="164" fontId="6" fillId="0" borderId="27" xfId="0" applyFont="1" applyBorder="1" applyAlignment="1">
      <alignment vertical="center"/>
    </xf>
    <xf numFmtId="164" fontId="0" fillId="0" borderId="1" xfId="0" applyFont="1" applyBorder="1" applyAlignment="1">
      <alignment horizontal="center" vertical="center"/>
    </xf>
    <xf numFmtId="164" fontId="0" fillId="0" borderId="28" xfId="0" applyBorder="1" applyAlignment="1">
      <alignment horizontal="center" vertical="center"/>
    </xf>
    <xf numFmtId="164" fontId="0" fillId="0" borderId="3" xfId="0" applyBorder="1" applyAlignment="1">
      <alignment horizontal="center" vertical="center"/>
    </xf>
    <xf numFmtId="164" fontId="11" fillId="0" borderId="29" xfId="0" applyFont="1" applyBorder="1" applyAlignment="1">
      <alignment horizontal="left" vertical="center"/>
    </xf>
    <xf numFmtId="164" fontId="0" fillId="0" borderId="30" xfId="0" applyBorder="1" applyAlignment="1">
      <alignment horizontal="center" vertical="center"/>
    </xf>
    <xf numFmtId="164" fontId="0" fillId="0" borderId="5" xfId="0" applyNumberFormat="1" applyBorder="1" applyAlignment="1">
      <alignment horizontal="center" vertical="center"/>
    </xf>
    <xf numFmtId="164" fontId="0" fillId="0" borderId="31" xfId="0" applyNumberFormat="1" applyBorder="1" applyAlignment="1">
      <alignment horizontal="center" vertical="center"/>
    </xf>
    <xf numFmtId="164" fontId="0" fillId="0" borderId="5" xfId="0" applyBorder="1" applyAlignment="1">
      <alignment horizontal="center" vertical="center"/>
    </xf>
    <xf numFmtId="164" fontId="0" fillId="0" borderId="31" xfId="0" applyBorder="1" applyAlignment="1">
      <alignment horizontal="center" vertical="center"/>
    </xf>
    <xf numFmtId="164" fontId="12" fillId="0" borderId="0" xfId="0" applyFont="1" applyAlignment="1">
      <alignment vertical="center"/>
    </xf>
    <xf numFmtId="164" fontId="6" fillId="0" borderId="32" xfId="0" applyFont="1" applyBorder="1" applyAlignment="1">
      <alignment vertical="center"/>
    </xf>
    <xf numFmtId="164" fontId="6" fillId="0" borderId="33" xfId="0" applyFont="1" applyBorder="1" applyAlignment="1">
      <alignment vertical="center"/>
    </xf>
    <xf numFmtId="164" fontId="13" fillId="0" borderId="33" xfId="0" applyFont="1" applyBorder="1" applyAlignment="1" applyProtection="1">
      <alignment vertical="center"/>
      <protection hidden="1"/>
    </xf>
    <xf numFmtId="164" fontId="13" fillId="0" borderId="34" xfId="0" applyFont="1" applyBorder="1" applyAlignment="1" applyProtection="1">
      <alignment vertical="center"/>
      <protection hidden="1"/>
    </xf>
    <xf numFmtId="164" fontId="0" fillId="0" borderId="1" xfId="0" applyBorder="1" applyAlignment="1">
      <alignment vertical="center"/>
    </xf>
    <xf numFmtId="164" fontId="0" fillId="0" borderId="2" xfId="0" applyBorder="1" applyAlignment="1">
      <alignment vertical="center"/>
    </xf>
    <xf numFmtId="164" fontId="0" fillId="0" borderId="35" xfId="0" applyFill="1" applyBorder="1" applyAlignment="1">
      <alignment vertical="center"/>
    </xf>
    <xf numFmtId="164" fontId="0" fillId="0" borderId="4" xfId="0" applyBorder="1" applyAlignment="1">
      <alignment vertical="center"/>
    </xf>
    <xf numFmtId="164" fontId="0" fillId="3" borderId="36" xfId="0" applyFill="1" applyBorder="1" applyAlignment="1">
      <alignment vertical="center"/>
    </xf>
    <xf numFmtId="164" fontId="0" fillId="0" borderId="37" xfId="0" applyFill="1" applyBorder="1" applyAlignment="1">
      <alignment vertical="center"/>
    </xf>
    <xf numFmtId="164" fontId="0" fillId="0" borderId="38" xfId="0" applyFill="1" applyBorder="1" applyAlignment="1">
      <alignment vertical="center"/>
    </xf>
    <xf numFmtId="164" fontId="0" fillId="0" borderId="39" xfId="0" applyFill="1" applyBorder="1" applyAlignment="1">
      <alignment vertical="center"/>
    </xf>
    <xf numFmtId="164" fontId="0" fillId="3" borderId="5" xfId="0" applyFill="1" applyBorder="1" applyAlignment="1">
      <alignment vertical="center"/>
    </xf>
    <xf numFmtId="164" fontId="0" fillId="0" borderId="5" xfId="0" applyFill="1" applyBorder="1" applyAlignment="1">
      <alignment vertical="center"/>
    </xf>
    <xf numFmtId="164" fontId="0" fillId="0" borderId="31" xfId="0" applyFill="1" applyBorder="1" applyAlignment="1">
      <alignment vertical="center"/>
    </xf>
    <xf numFmtId="165" fontId="0" fillId="0" borderId="4" xfId="0" applyNumberFormat="1" applyBorder="1" applyAlignment="1">
      <alignment vertical="center"/>
    </xf>
    <xf numFmtId="165" fontId="0" fillId="0" borderId="4" xfId="0" applyNumberFormat="1" applyFill="1" applyBorder="1" applyAlignment="1">
      <alignment vertical="center"/>
    </xf>
    <xf numFmtId="164" fontId="6" fillId="0" borderId="40" xfId="0" applyFont="1" applyBorder="1" applyAlignment="1">
      <alignment vertical="center"/>
    </xf>
    <xf numFmtId="164" fontId="0" fillId="0" borderId="41" xfId="0" applyBorder="1" applyAlignment="1">
      <alignment horizontal="center" vertical="center"/>
    </xf>
    <xf numFmtId="164" fontId="0" fillId="0" borderId="9" xfId="0" applyNumberFormat="1" applyBorder="1" applyAlignment="1">
      <alignment horizontal="center" vertical="center"/>
    </xf>
    <xf numFmtId="164" fontId="0" fillId="0" borderId="42" xfId="0" applyNumberFormat="1" applyBorder="1" applyAlignment="1">
      <alignment horizontal="center" vertical="center"/>
    </xf>
    <xf numFmtId="164" fontId="0" fillId="0" borderId="9" xfId="0" applyBorder="1" applyAlignment="1">
      <alignment horizontal="center" vertical="center"/>
    </xf>
    <xf numFmtId="164" fontId="0" fillId="0" borderId="42" xfId="0" applyBorder="1" applyAlignment="1">
      <alignment horizontal="center" vertical="center"/>
    </xf>
    <xf numFmtId="164" fontId="6" fillId="0" borderId="43" xfId="0" applyFont="1" applyBorder="1" applyAlignment="1">
      <alignment vertical="center"/>
    </xf>
    <xf numFmtId="164" fontId="0" fillId="0" borderId="43" xfId="0" applyBorder="1" applyAlignment="1">
      <alignment vertical="center"/>
    </xf>
    <xf numFmtId="164" fontId="9" fillId="0" borderId="44" xfId="0" applyFont="1" applyFill="1" applyBorder="1" applyAlignment="1">
      <alignment vertical="center"/>
    </xf>
    <xf numFmtId="164" fontId="9" fillId="0" borderId="0" xfId="0" applyFont="1" applyFill="1" applyBorder="1" applyAlignment="1">
      <alignment vertical="center"/>
    </xf>
    <xf numFmtId="164" fontId="0" fillId="0" borderId="8" xfId="0" applyNumberFormat="1" applyFill="1" applyBorder="1" applyAlignment="1">
      <alignment vertical="center"/>
    </xf>
    <xf numFmtId="164" fontId="0" fillId="0" borderId="45" xfId="0" applyFill="1" applyBorder="1" applyAlignment="1">
      <alignment vertical="center"/>
    </xf>
    <xf numFmtId="164" fontId="0" fillId="0" borderId="9" xfId="0" applyFill="1" applyBorder="1" applyAlignment="1">
      <alignment vertical="center"/>
    </xf>
    <xf numFmtId="164" fontId="0" fillId="3" borderId="42" xfId="0" applyFill="1" applyBorder="1" applyAlignment="1">
      <alignment vertical="center"/>
    </xf>
    <xf numFmtId="164" fontId="0" fillId="0" borderId="2" xfId="0" applyNumberFormat="1" applyBorder="1" applyAlignment="1">
      <alignment horizontal="center" vertical="center"/>
    </xf>
    <xf numFmtId="164" fontId="0" fillId="0" borderId="2" xfId="0" applyBorder="1" applyAlignment="1">
      <alignment horizontal="center" vertical="center"/>
    </xf>
    <xf numFmtId="164" fontId="0" fillId="0" borderId="35" xfId="0" applyBorder="1" applyAlignment="1">
      <alignment horizontal="center" vertical="center"/>
    </xf>
    <xf numFmtId="164" fontId="0" fillId="0" borderId="46" xfId="0" applyFont="1" applyBorder="1" applyAlignment="1">
      <alignment vertical="center"/>
    </xf>
    <xf numFmtId="164" fontId="0" fillId="0" borderId="47" xfId="0" applyBorder="1" applyAlignment="1">
      <alignment vertical="center"/>
    </xf>
    <xf numFmtId="164" fontId="0" fillId="0" borderId="28" xfId="0" applyBorder="1" applyAlignment="1">
      <alignment vertical="center"/>
    </xf>
    <xf numFmtId="164" fontId="0" fillId="0" borderId="3" xfId="0" applyBorder="1" applyAlignment="1">
      <alignment vertical="center"/>
    </xf>
    <xf numFmtId="164" fontId="0" fillId="0" borderId="48" xfId="0" applyFill="1" applyBorder="1" applyAlignment="1">
      <alignment horizontal="center" vertical="center"/>
    </xf>
    <xf numFmtId="164" fontId="0" fillId="0" borderId="49" xfId="0" applyFill="1" applyBorder="1" applyAlignment="1">
      <alignment horizontal="center" vertical="center"/>
    </xf>
    <xf numFmtId="164" fontId="0" fillId="0" borderId="50" xfId="0" applyFill="1" applyBorder="1" applyAlignment="1">
      <alignment horizontal="center" vertical="center"/>
    </xf>
    <xf numFmtId="164" fontId="0" fillId="0" borderId="51" xfId="0" applyFont="1" applyBorder="1" applyAlignment="1">
      <alignment vertical="center"/>
    </xf>
    <xf numFmtId="164" fontId="0" fillId="0" borderId="52" xfId="0" applyBorder="1" applyAlignment="1">
      <alignment vertical="center"/>
    </xf>
    <xf numFmtId="164" fontId="0" fillId="0" borderId="5" xfId="0" applyBorder="1" applyAlignment="1">
      <alignment vertical="center"/>
    </xf>
    <xf numFmtId="164" fontId="0" fillId="0" borderId="31" xfId="0" applyBorder="1" applyAlignment="1">
      <alignment vertical="center"/>
    </xf>
    <xf numFmtId="164" fontId="0" fillId="0" borderId="53" xfId="0" applyFill="1" applyBorder="1" applyAlignment="1">
      <alignment horizontal="center" vertical="center"/>
    </xf>
    <xf numFmtId="164" fontId="0" fillId="0" borderId="54" xfId="0" applyFill="1" applyBorder="1" applyAlignment="1">
      <alignment horizontal="center" vertical="center"/>
    </xf>
    <xf numFmtId="164" fontId="0" fillId="0" borderId="55" xfId="0" applyFill="1" applyBorder="1" applyAlignment="1">
      <alignment horizontal="center" vertical="center"/>
    </xf>
    <xf numFmtId="164" fontId="0" fillId="0" borderId="56" xfId="0" applyFont="1" applyBorder="1" applyAlignment="1">
      <alignment vertical="center"/>
    </xf>
    <xf numFmtId="164" fontId="0" fillId="0" borderId="57" xfId="0" applyFont="1" applyBorder="1" applyAlignment="1">
      <alignment vertical="center"/>
    </xf>
    <xf numFmtId="164" fontId="0" fillId="0" borderId="58" xfId="0" applyBorder="1" applyAlignment="1">
      <alignment vertical="center"/>
    </xf>
    <xf numFmtId="164" fontId="0" fillId="0" borderId="9" xfId="0" applyBorder="1" applyAlignment="1">
      <alignment vertical="center"/>
    </xf>
    <xf numFmtId="164" fontId="0" fillId="0" borderId="42" xfId="0" applyBorder="1" applyAlignment="1">
      <alignment vertical="center"/>
    </xf>
    <xf numFmtId="164" fontId="0" fillId="0" borderId="59" xfId="0" applyFont="1" applyFill="1" applyBorder="1" applyAlignment="1">
      <alignment vertical="center"/>
    </xf>
    <xf numFmtId="164" fontId="0" fillId="0" borderId="60" xfId="0" applyBorder="1" applyAlignment="1">
      <alignment vertical="center"/>
    </xf>
    <xf numFmtId="164" fontId="0" fillId="0" borderId="61" xfId="0" applyBorder="1" applyAlignment="1">
      <alignment vertical="center"/>
    </xf>
    <xf numFmtId="164" fontId="0" fillId="0" borderId="62" xfId="0" applyBorder="1" applyAlignment="1">
      <alignment vertical="center"/>
    </xf>
    <xf numFmtId="164" fontId="0" fillId="0" borderId="0" xfId="0" applyFont="1" applyFill="1" applyBorder="1" applyAlignment="1">
      <alignment vertical="center"/>
    </xf>
    <xf numFmtId="164" fontId="0" fillId="0" borderId="63" xfId="0" applyBorder="1" applyAlignment="1">
      <alignment vertical="center"/>
    </xf>
    <xf numFmtId="164" fontId="0" fillId="0" borderId="64" xfId="0" applyBorder="1" applyAlignment="1">
      <alignment vertical="center"/>
    </xf>
    <xf numFmtId="164" fontId="0" fillId="0" borderId="65" xfId="0" applyBorder="1" applyAlignment="1">
      <alignment vertical="center"/>
    </xf>
    <xf numFmtId="164" fontId="0" fillId="2" borderId="66" xfId="0" applyFill="1" applyBorder="1" applyAlignment="1">
      <alignment vertical="center"/>
    </xf>
    <xf numFmtId="165" fontId="0" fillId="0" borderId="8" xfId="0" applyNumberFormat="1" applyFont="1" applyBorder="1" applyAlignment="1">
      <alignment vertical="center"/>
    </xf>
    <xf numFmtId="164" fontId="0" fillId="0" borderId="67" xfId="0" applyFill="1" applyBorder="1" applyAlignment="1">
      <alignment horizontal="center" vertical="center"/>
    </xf>
    <xf numFmtId="164" fontId="0" fillId="0" borderId="68" xfId="0" applyFill="1" applyBorder="1" applyAlignment="1">
      <alignment horizontal="center" vertical="center"/>
    </xf>
    <xf numFmtId="164" fontId="0" fillId="0" borderId="69" xfId="0" applyFill="1" applyBorder="1" applyAlignment="1">
      <alignment horizontal="center" vertical="center"/>
    </xf>
    <xf numFmtId="164" fontId="0" fillId="0" borderId="0" xfId="0" applyFill="1" applyAlignment="1">
      <alignment vertical="center"/>
    </xf>
    <xf numFmtId="164" fontId="14" fillId="4" borderId="0" xfId="0" applyFont="1" applyFill="1" applyBorder="1" applyAlignment="1">
      <alignment vertical="center" wrapText="1"/>
    </xf>
    <xf numFmtId="164" fontId="15" fillId="0" borderId="0" xfId="0" applyFont="1" applyAlignment="1">
      <alignment vertical="center"/>
    </xf>
    <xf numFmtId="165" fontId="0" fillId="0" borderId="2" xfId="0" applyNumberFormat="1" applyBorder="1" applyAlignment="1">
      <alignment horizontal="center" vertical="center"/>
    </xf>
    <xf numFmtId="165" fontId="0" fillId="0" borderId="35" xfId="0" applyNumberFormat="1" applyBorder="1" applyAlignment="1">
      <alignment horizontal="center" vertical="center"/>
    </xf>
    <xf numFmtId="164" fontId="0" fillId="0" borderId="0" xfId="0" applyAlignment="1">
      <alignment horizontal="center" vertical="center"/>
    </xf>
    <xf numFmtId="164" fontId="0" fillId="0" borderId="4" xfId="0" applyNumberFormat="1" applyBorder="1" applyAlignment="1">
      <alignment horizontal="center" vertical="center"/>
    </xf>
    <xf numFmtId="164" fontId="0" fillId="3" borderId="36" xfId="0" applyFill="1" applyBorder="1" applyAlignment="1">
      <alignment horizontal="center" vertical="center"/>
    </xf>
    <xf numFmtId="164" fontId="0" fillId="0" borderId="37" xfId="0" applyBorder="1" applyAlignment="1">
      <alignment horizontal="center" vertical="center"/>
    </xf>
    <xf numFmtId="164" fontId="0" fillId="0" borderId="38" xfId="0" applyBorder="1" applyAlignment="1">
      <alignment horizontal="center" vertical="center"/>
    </xf>
    <xf numFmtId="164" fontId="9" fillId="0" borderId="0" xfId="0" applyFont="1" applyFill="1" applyAlignment="1">
      <alignment vertical="center" wrapText="1"/>
    </xf>
    <xf numFmtId="164" fontId="16" fillId="0" borderId="39" xfId="0" applyFont="1" applyBorder="1" applyAlignment="1">
      <alignment horizontal="center" vertical="center"/>
    </xf>
    <xf numFmtId="164" fontId="0" fillId="3" borderId="5" xfId="0" applyFill="1" applyBorder="1" applyAlignment="1">
      <alignment horizontal="center" vertical="center"/>
    </xf>
    <xf numFmtId="164" fontId="16" fillId="0" borderId="5" xfId="0" applyFont="1" applyBorder="1" applyAlignment="1">
      <alignment horizontal="center" vertical="center"/>
    </xf>
    <xf numFmtId="164" fontId="17" fillId="0" borderId="0" xfId="0" applyFont="1" applyFill="1" applyBorder="1" applyAlignment="1">
      <alignment vertical="center" wrapText="1"/>
    </xf>
    <xf numFmtId="164" fontId="0" fillId="0" borderId="70" xfId="0" applyFill="1" applyBorder="1" applyAlignment="1">
      <alignment vertical="center"/>
    </xf>
    <xf numFmtId="164" fontId="0" fillId="3" borderId="52" xfId="0" applyFill="1" applyBorder="1" applyAlignment="1">
      <alignment horizontal="center" vertical="center"/>
    </xf>
    <xf numFmtId="164" fontId="16" fillId="0" borderId="55" xfId="0" applyFont="1" applyBorder="1" applyAlignment="1">
      <alignment horizontal="center" vertical="center"/>
    </xf>
    <xf numFmtId="164" fontId="0" fillId="3" borderId="66" xfId="0" applyFill="1" applyBorder="1" applyAlignment="1">
      <alignment horizontal="center" vertical="center"/>
    </xf>
    <xf numFmtId="164" fontId="0" fillId="3" borderId="71" xfId="0" applyFill="1" applyBorder="1" applyAlignment="1">
      <alignment horizontal="center" vertical="center"/>
    </xf>
    <xf numFmtId="164" fontId="0" fillId="0" borderId="57" xfId="0" applyNumberFormat="1" applyBorder="1" applyAlignment="1">
      <alignment horizontal="center" vertical="center"/>
    </xf>
    <xf numFmtId="164" fontId="16" fillId="0" borderId="45" xfId="0" applyFont="1" applyBorder="1" applyAlignment="1">
      <alignment horizontal="center" vertical="center"/>
    </xf>
    <xf numFmtId="164" fontId="16" fillId="0" borderId="9" xfId="0" applyFont="1" applyBorder="1" applyAlignment="1">
      <alignment horizontal="center" vertical="center"/>
    </xf>
    <xf numFmtId="164" fontId="0" fillId="3" borderId="42" xfId="0" applyFill="1" applyBorder="1" applyAlignment="1">
      <alignment horizontal="center" vertical="center"/>
    </xf>
    <xf numFmtId="164" fontId="0" fillId="0" borderId="72" xfId="0" applyFont="1" applyBorder="1" applyAlignment="1">
      <alignment horizontal="center" vertical="center"/>
    </xf>
    <xf numFmtId="164" fontId="0" fillId="0" borderId="73" xfId="0" applyBorder="1" applyAlignment="1">
      <alignment horizontal="center" vertical="center"/>
    </xf>
    <xf numFmtId="164" fontId="0" fillId="0" borderId="66" xfId="0" applyBorder="1" applyAlignment="1">
      <alignment horizontal="center" vertical="center"/>
    </xf>
    <xf numFmtId="164" fontId="0" fillId="0" borderId="74" xfId="0" applyFill="1" applyBorder="1" applyAlignment="1">
      <alignment horizontal="center" vertical="center"/>
    </xf>
    <xf numFmtId="164" fontId="18" fillId="0" borderId="0" xfId="0" applyFont="1" applyBorder="1" applyAlignment="1">
      <alignment vertical="center"/>
    </xf>
    <xf numFmtId="164" fontId="16" fillId="0" borderId="0" xfId="0" applyFont="1" applyAlignment="1">
      <alignment vertical="center"/>
    </xf>
    <xf numFmtId="164" fontId="0" fillId="0" borderId="75" xfId="0" applyFill="1" applyBorder="1" applyAlignment="1">
      <alignment horizontal="center" vertical="center"/>
    </xf>
    <xf numFmtId="165" fontId="0" fillId="0" borderId="76" xfId="0" applyNumberFormat="1" applyFill="1" applyBorder="1" applyAlignment="1">
      <alignment vertical="center"/>
    </xf>
    <xf numFmtId="164" fontId="0" fillId="0" borderId="76" xfId="0" applyBorder="1" applyAlignment="1">
      <alignment vertical="center"/>
    </xf>
    <xf numFmtId="164" fontId="0" fillId="0" borderId="77" xfId="0" applyBorder="1" applyAlignment="1">
      <alignment vertical="center"/>
    </xf>
    <xf numFmtId="164" fontId="0" fillId="0" borderId="78" xfId="0" applyBorder="1" applyAlignment="1">
      <alignment vertical="center"/>
    </xf>
    <xf numFmtId="164" fontId="0" fillId="0" borderId="79" xfId="0" applyBorder="1" applyAlignment="1">
      <alignment vertical="center"/>
    </xf>
    <xf numFmtId="164" fontId="0" fillId="0" borderId="80" xfId="0" applyBorder="1" applyAlignment="1">
      <alignment vertical="center"/>
    </xf>
    <xf numFmtId="164" fontId="0" fillId="0" borderId="81" xfId="0" applyBorder="1" applyAlignment="1">
      <alignment horizontal="center" vertical="center"/>
    </xf>
    <xf numFmtId="164" fontId="0" fillId="0" borderId="0" xfId="0" applyBorder="1" applyAlignment="1">
      <alignment vertical="center"/>
    </xf>
    <xf numFmtId="164" fontId="0" fillId="0" borderId="82" xfId="0" applyBorder="1" applyAlignment="1">
      <alignment horizontal="center" vertical="center"/>
    </xf>
    <xf numFmtId="164" fontId="0" fillId="0" borderId="82" xfId="0" applyBorder="1" applyAlignment="1">
      <alignment vertical="center"/>
    </xf>
    <xf numFmtId="164" fontId="0" fillId="0" borderId="81" xfId="0" applyBorder="1" applyAlignment="1">
      <alignment vertical="center"/>
    </xf>
    <xf numFmtId="164" fontId="0" fillId="0" borderId="0" xfId="0" applyFont="1" applyFill="1" applyBorder="1" applyAlignment="1">
      <alignment horizontal="center" vertical="center"/>
    </xf>
    <xf numFmtId="164" fontId="0" fillId="0" borderId="63" xfId="0" applyFill="1" applyBorder="1" applyAlignment="1">
      <alignment vertical="center"/>
    </xf>
    <xf numFmtId="164" fontId="0" fillId="0" borderId="64" xfId="0" applyFill="1" applyBorder="1" applyAlignment="1">
      <alignment vertical="center"/>
    </xf>
    <xf numFmtId="164" fontId="0" fillId="0" borderId="65" xfId="0" applyFill="1" applyBorder="1" applyAlignment="1">
      <alignment vertical="center"/>
    </xf>
    <xf numFmtId="164" fontId="0" fillId="0" borderId="1" xfId="0" applyFill="1" applyBorder="1" applyAlignment="1">
      <alignment vertical="center"/>
    </xf>
    <xf numFmtId="164" fontId="0" fillId="0" borderId="28" xfId="0" applyFill="1" applyBorder="1" applyAlignment="1">
      <alignment vertical="center"/>
    </xf>
    <xf numFmtId="164" fontId="0" fillId="0" borderId="3" xfId="0" applyFill="1" applyBorder="1" applyAlignment="1">
      <alignment vertical="center"/>
    </xf>
    <xf numFmtId="164" fontId="0" fillId="0" borderId="30" xfId="0" applyBorder="1" applyAlignment="1">
      <alignment vertical="center"/>
    </xf>
    <xf numFmtId="164" fontId="0" fillId="0" borderId="41" xfId="0" applyBorder="1" applyAlignment="1">
      <alignment vertical="center"/>
    </xf>
    <xf numFmtId="164" fontId="0" fillId="0" borderId="83" xfId="0" applyBorder="1" applyAlignment="1">
      <alignment vertical="center"/>
    </xf>
    <xf numFmtId="164" fontId="0" fillId="0" borderId="84" xfId="0" applyBorder="1" applyAlignment="1">
      <alignment vertical="center"/>
    </xf>
    <xf numFmtId="164" fontId="0" fillId="0" borderId="85" xfId="0" applyBorder="1" applyAlignment="1">
      <alignment vertical="center"/>
    </xf>
    <xf numFmtId="164" fontId="0" fillId="0" borderId="86" xfId="0" applyBorder="1" applyAlignment="1">
      <alignment vertical="center"/>
    </xf>
    <xf numFmtId="164" fontId="0" fillId="0" borderId="70" xfId="0" applyBorder="1" applyAlignment="1">
      <alignment vertical="center"/>
    </xf>
    <xf numFmtId="164" fontId="0" fillId="0" borderId="87" xfId="0" applyBorder="1" applyAlignment="1">
      <alignment vertical="center"/>
    </xf>
    <xf numFmtId="164" fontId="0" fillId="0" borderId="88" xfId="0" applyFill="1" applyBorder="1" applyAlignment="1">
      <alignment vertical="center"/>
    </xf>
    <xf numFmtId="164" fontId="0" fillId="0" borderId="89" xfId="0" applyBorder="1" applyAlignment="1">
      <alignment vertical="center"/>
    </xf>
    <xf numFmtId="164" fontId="19" fillId="0" borderId="11" xfId="0" applyFont="1" applyBorder="1" applyAlignment="1">
      <alignment vertical="center"/>
    </xf>
    <xf numFmtId="164" fontId="0" fillId="0" borderId="90" xfId="0" applyBorder="1" applyAlignment="1">
      <alignment vertical="center"/>
    </xf>
    <xf numFmtId="164" fontId="0" fillId="0" borderId="91" xfId="0" applyFill="1" applyBorder="1" applyAlignment="1">
      <alignment vertical="center"/>
    </xf>
    <xf numFmtId="164" fontId="0" fillId="0" borderId="92" xfId="0" applyFill="1" applyBorder="1" applyAlignment="1">
      <alignment vertical="center"/>
    </xf>
    <xf numFmtId="164" fontId="0" fillId="0" borderId="93" xfId="0" applyBorder="1" applyAlignment="1">
      <alignment vertical="center"/>
    </xf>
    <xf numFmtId="164" fontId="0" fillId="0" borderId="88" xfId="0" applyBorder="1" applyAlignment="1">
      <alignment vertical="center"/>
    </xf>
    <xf numFmtId="164" fontId="0" fillId="0" borderId="91" xfId="0" applyBorder="1" applyAlignment="1">
      <alignment vertical="center"/>
    </xf>
    <xf numFmtId="164" fontId="0" fillId="0" borderId="92" xfId="0" applyBorder="1" applyAlignment="1">
      <alignment vertical="center"/>
    </xf>
    <xf numFmtId="164" fontId="0" fillId="0" borderId="35" xfId="0" applyBorder="1" applyAlignment="1">
      <alignment vertical="center"/>
    </xf>
    <xf numFmtId="164" fontId="0" fillId="0" borderId="12" xfId="0" applyBorder="1" applyAlignment="1">
      <alignment vertical="center"/>
    </xf>
    <xf numFmtId="164" fontId="0" fillId="0" borderId="94" xfId="0" applyBorder="1" applyAlignment="1">
      <alignment vertical="center"/>
    </xf>
    <xf numFmtId="164" fontId="0" fillId="0" borderId="14" xfId="0" applyBorder="1" applyAlignment="1">
      <alignment vertical="center"/>
    </xf>
    <xf numFmtId="164" fontId="0" fillId="0" borderId="19" xfId="0" applyBorder="1" applyAlignment="1">
      <alignment vertical="center"/>
    </xf>
    <xf numFmtId="164" fontId="0" fillId="0" borderId="17" xfId="0" applyBorder="1" applyAlignment="1">
      <alignment vertical="center"/>
    </xf>
    <xf numFmtId="164" fontId="0" fillId="0" borderId="8" xfId="0" applyFont="1" applyBorder="1" applyAlignment="1">
      <alignment vertical="center"/>
    </xf>
    <xf numFmtId="164" fontId="0" fillId="0" borderId="21" xfId="0" applyBorder="1" applyAlignment="1">
      <alignment vertical="center"/>
    </xf>
    <xf numFmtId="164" fontId="0" fillId="0" borderId="22" xfId="0" applyBorder="1" applyAlignment="1">
      <alignment vertical="center"/>
    </xf>
    <xf numFmtId="164" fontId="0" fillId="0" borderId="23" xfId="0" applyBorder="1" applyAlignment="1">
      <alignment vertical="center"/>
    </xf>
  </cellXfs>
  <cellStyles count="7">
    <cellStyle name="Normal" xfId="0"/>
    <cellStyle name="Comma" xfId="15"/>
    <cellStyle name="Comma [0]" xfId="16"/>
    <cellStyle name="Currency" xfId="17"/>
    <cellStyle name="Currency [0]" xfId="18"/>
    <cellStyle name="Percent" xfId="19"/>
    <cellStyle name="標準 2" xfId="20"/>
  </cellStyles>
  <dxfs count="1">
    <dxf>
      <font>
        <b/>
        <i val="0"/>
        <sz val="11"/>
        <color rgb="FFFFFFFF"/>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61</xdr:row>
      <xdr:rowOff>76200</xdr:rowOff>
    </xdr:from>
    <xdr:to>
      <xdr:col>1</xdr:col>
      <xdr:colOff>19050</xdr:colOff>
      <xdr:row>66</xdr:row>
      <xdr:rowOff>161925</xdr:rowOff>
    </xdr:to>
    <xdr:sp>
      <xdr:nvSpPr>
        <xdr:cNvPr id="1" name="下矢印 4"/>
        <xdr:cNvSpPr>
          <a:spLocks/>
        </xdr:cNvSpPr>
      </xdr:nvSpPr>
      <xdr:spPr>
        <a:xfrm>
          <a:off x="76200" y="10906125"/>
          <a:ext cx="485775" cy="942975"/>
        </a:xfrm>
        <a:prstGeom prst="downArrow">
          <a:avLst>
            <a:gd name="adj1" fmla="val 25231"/>
            <a:gd name="adj2" fmla="val -25000"/>
          </a:avLst>
        </a:prstGeom>
        <a:solidFill>
          <a:srgbClr val="FFFF00"/>
        </a:solidFill>
        <a:ln w="2556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49</xdr:row>
      <xdr:rowOff>47625</xdr:rowOff>
    </xdr:from>
    <xdr:to>
      <xdr:col>16</xdr:col>
      <xdr:colOff>476250</xdr:colOff>
      <xdr:row>51</xdr:row>
      <xdr:rowOff>180975</xdr:rowOff>
    </xdr:to>
    <xdr:sp>
      <xdr:nvSpPr>
        <xdr:cNvPr id="2" name="左矢印 3"/>
        <xdr:cNvSpPr>
          <a:spLocks/>
        </xdr:cNvSpPr>
      </xdr:nvSpPr>
      <xdr:spPr>
        <a:xfrm>
          <a:off x="8143875" y="8743950"/>
          <a:ext cx="1476375" cy="495300"/>
        </a:xfrm>
        <a:prstGeom prst="leftArrow">
          <a:avLst>
            <a:gd name="adj1" fmla="val -36074"/>
            <a:gd name="adj2" fmla="val -25000"/>
          </a:avLst>
        </a:prstGeom>
        <a:solidFill>
          <a:srgbClr val="FFFF00"/>
        </a:solidFill>
        <a:ln w="2556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35</xdr:row>
      <xdr:rowOff>0</xdr:rowOff>
    </xdr:from>
    <xdr:to>
      <xdr:col>17</xdr:col>
      <xdr:colOff>161925</xdr:colOff>
      <xdr:row>40</xdr:row>
      <xdr:rowOff>76200</xdr:rowOff>
    </xdr:to>
    <xdr:sp>
      <xdr:nvSpPr>
        <xdr:cNvPr id="3" name="AutoShape 4"/>
        <xdr:cNvSpPr>
          <a:spLocks/>
        </xdr:cNvSpPr>
      </xdr:nvSpPr>
      <xdr:spPr>
        <a:xfrm>
          <a:off x="9363075" y="6172200"/>
          <a:ext cx="485775" cy="971550"/>
        </a:xfrm>
        <a:prstGeom prst="upArrow">
          <a:avLst>
            <a:gd name="adj1" fmla="val -25000"/>
            <a:gd name="adj2" fmla="val -25000"/>
          </a:avLst>
        </a:prstGeom>
        <a:solidFill>
          <a:srgbClr val="FFFF00"/>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J117"/>
  <sheetViews>
    <sheetView workbookViewId="0" topLeftCell="A49">
      <selection activeCell="D80" sqref="D80"/>
    </sheetView>
  </sheetViews>
  <sheetFormatPr defaultColWidth="9.00390625" defaultRowHeight="13.5"/>
  <cols>
    <col min="1" max="1" width="3.25390625" style="1" customWidth="1"/>
    <col min="2" max="2" width="6.625" style="1" customWidth="1"/>
    <col min="3" max="3" width="10.375" style="1" customWidth="1"/>
    <col min="4" max="4" width="22.875" style="1" customWidth="1"/>
    <col min="5" max="5" width="23.875" style="1" customWidth="1"/>
    <col min="6" max="6" width="5.50390625" style="1" customWidth="1"/>
    <col min="7" max="8" width="9.00390625" style="1" customWidth="1"/>
    <col min="9" max="9" width="10.625" style="1" customWidth="1"/>
    <col min="10" max="10" width="16.25390625" style="1" customWidth="1"/>
    <col min="11" max="16384" width="9.00390625" style="1" customWidth="1"/>
  </cols>
  <sheetData>
    <row r="2" spans="2:4" ht="13.5">
      <c r="B2" s="2" t="s">
        <v>0</v>
      </c>
      <c r="C2" s="3" t="s">
        <v>1</v>
      </c>
      <c r="D2" s="4" t="s">
        <v>2</v>
      </c>
    </row>
    <row r="3" spans="2:6" ht="13.5">
      <c r="B3" s="5" t="s">
        <v>3</v>
      </c>
      <c r="C3" s="6">
        <v>10</v>
      </c>
      <c r="D3" s="7">
        <f>C3</f>
        <v>10</v>
      </c>
      <c r="E3" s="8">
        <v>0</v>
      </c>
      <c r="F3" s="9">
        <f>B3</f>
        <v>0</v>
      </c>
    </row>
    <row r="4" spans="2:10" ht="13.5">
      <c r="B4" s="5" t="s">
        <v>4</v>
      </c>
      <c r="C4" s="6">
        <v>10</v>
      </c>
      <c r="D4" s="7">
        <f>D3+C4</f>
        <v>20</v>
      </c>
      <c r="E4" s="8">
        <f>D3</f>
        <v>10</v>
      </c>
      <c r="F4" s="9">
        <f>B4</f>
        <v>0</v>
      </c>
      <c r="I4" s="10" t="s">
        <v>5</v>
      </c>
      <c r="J4" s="11"/>
    </row>
    <row r="5" spans="2:6" ht="13.5">
      <c r="B5" s="5" t="s">
        <v>6</v>
      </c>
      <c r="C5" s="6">
        <v>10</v>
      </c>
      <c r="D5" s="7">
        <f>D4+C5</f>
        <v>30</v>
      </c>
      <c r="E5" s="8">
        <f>D4</f>
        <v>20</v>
      </c>
      <c r="F5" s="9">
        <f>B5</f>
        <v>0</v>
      </c>
    </row>
    <row r="6" spans="2:10" ht="13.5">
      <c r="B6" s="5" t="s">
        <v>7</v>
      </c>
      <c r="C6" s="6">
        <v>10</v>
      </c>
      <c r="D6" s="7">
        <f>D5+C6</f>
        <v>40</v>
      </c>
      <c r="E6" s="8">
        <f>D5</f>
        <v>30</v>
      </c>
      <c r="F6" s="9">
        <f>B6</f>
        <v>0</v>
      </c>
      <c r="I6" s="10" t="s">
        <v>8</v>
      </c>
      <c r="J6" s="11"/>
    </row>
    <row r="7" spans="2:6" ht="13.5">
      <c r="B7" s="5" t="s">
        <v>9</v>
      </c>
      <c r="C7" s="6">
        <v>10</v>
      </c>
      <c r="D7" s="7">
        <f>D6+C7</f>
        <v>50</v>
      </c>
      <c r="E7" s="8">
        <f>D6</f>
        <v>40</v>
      </c>
      <c r="F7" s="9">
        <f>B7</f>
        <v>0</v>
      </c>
    </row>
    <row r="8" spans="2:10" ht="13.5">
      <c r="B8" s="5" t="s">
        <v>10</v>
      </c>
      <c r="C8" s="6">
        <v>12</v>
      </c>
      <c r="D8" s="7">
        <f>D7+C8</f>
        <v>62</v>
      </c>
      <c r="E8" s="8">
        <f>D7</f>
        <v>50</v>
      </c>
      <c r="F8" s="9">
        <f>B8</f>
        <v>0</v>
      </c>
      <c r="I8" s="10" t="s">
        <v>11</v>
      </c>
      <c r="J8" s="11"/>
    </row>
    <row r="9" spans="2:6" ht="13.5">
      <c r="B9" s="5" t="s">
        <v>12</v>
      </c>
      <c r="C9" s="6">
        <v>12</v>
      </c>
      <c r="D9" s="7">
        <f>D8+C9</f>
        <v>74</v>
      </c>
      <c r="E9" s="8">
        <f>D8</f>
        <v>62</v>
      </c>
      <c r="F9" s="9">
        <f>B9</f>
        <v>0</v>
      </c>
    </row>
    <row r="10" spans="2:10" ht="13.5">
      <c r="B10" s="5" t="s">
        <v>13</v>
      </c>
      <c r="C10" s="6">
        <v>0</v>
      </c>
      <c r="D10" s="7">
        <f>D9+C10</f>
        <v>74</v>
      </c>
      <c r="E10" s="8">
        <f>D9</f>
        <v>74</v>
      </c>
      <c r="F10" s="9">
        <f>B10</f>
        <v>0</v>
      </c>
      <c r="I10" s="10" t="s">
        <v>14</v>
      </c>
      <c r="J10" s="11"/>
    </row>
    <row r="11" spans="2:6" ht="13.5">
      <c r="B11" s="5" t="s">
        <v>15</v>
      </c>
      <c r="C11" s="6">
        <v>0</v>
      </c>
      <c r="D11" s="7">
        <f>D10+C11</f>
        <v>74</v>
      </c>
      <c r="E11" s="8">
        <f>D10</f>
        <v>74</v>
      </c>
      <c r="F11" s="9">
        <f>B11</f>
        <v>0</v>
      </c>
    </row>
    <row r="12" spans="2:10" ht="13.5">
      <c r="B12" s="12" t="s">
        <v>16</v>
      </c>
      <c r="C12" s="13">
        <v>0</v>
      </c>
      <c r="D12" s="14">
        <f>D11+C12</f>
        <v>74</v>
      </c>
      <c r="E12" s="8">
        <f>D11</f>
        <v>74</v>
      </c>
      <c r="F12" s="9">
        <f>B12</f>
        <v>0</v>
      </c>
      <c r="I12" s="10" t="s">
        <v>17</v>
      </c>
      <c r="J12" s="11"/>
    </row>
    <row r="13" ht="13.5">
      <c r="E13" s="8">
        <v>99999</v>
      </c>
    </row>
    <row r="14" spans="2:10" ht="13.5">
      <c r="B14" s="15" t="s">
        <v>18</v>
      </c>
      <c r="C14" s="15"/>
      <c r="D14" s="15"/>
      <c r="E14" s="15"/>
      <c r="F14" s="15"/>
      <c r="I14" s="10" t="s">
        <v>19</v>
      </c>
      <c r="J14" s="11"/>
    </row>
    <row r="15" spans="2:6" ht="13.5">
      <c r="B15" s="15"/>
      <c r="C15" s="15"/>
      <c r="D15" s="15"/>
      <c r="E15" s="15"/>
      <c r="F15" s="15"/>
    </row>
    <row r="17" spans="2:6" ht="13.5">
      <c r="B17" s="16"/>
      <c r="C17" s="17" t="s">
        <v>20</v>
      </c>
      <c r="D17" s="17" t="s">
        <v>21</v>
      </c>
      <c r="E17" s="17" t="s">
        <v>22</v>
      </c>
      <c r="F17" s="18" t="s">
        <v>23</v>
      </c>
    </row>
    <row r="18" spans="2:8" ht="13.5">
      <c r="B18" s="19">
        <v>0</v>
      </c>
      <c r="C18" s="20" t="s">
        <v>24</v>
      </c>
      <c r="D18" s="21" t="s">
        <v>25</v>
      </c>
      <c r="E18" s="22"/>
      <c r="F18" s="23">
        <f>VLOOKUP(B18,E$3:F$13,2,TRUE)</f>
        <v>0</v>
      </c>
      <c r="H18" s="24"/>
    </row>
    <row r="19" spans="2:6" ht="13.5">
      <c r="B19" s="19">
        <v>1</v>
      </c>
      <c r="C19" s="25" t="s">
        <v>26</v>
      </c>
      <c r="D19" s="26" t="s">
        <v>27</v>
      </c>
      <c r="E19" s="27"/>
      <c r="F19" s="23">
        <f>VLOOKUP(B19,E$3:F$13,2,TRUE)</f>
        <v>0</v>
      </c>
    </row>
    <row r="20" spans="2:6" ht="13.5">
      <c r="B20" s="19">
        <v>2</v>
      </c>
      <c r="C20" s="25" t="s">
        <v>28</v>
      </c>
      <c r="D20" s="26" t="s">
        <v>29</v>
      </c>
      <c r="E20" s="27"/>
      <c r="F20" s="23">
        <f>VLOOKUP(B20,E$3:F$13,2,TRUE)</f>
        <v>0</v>
      </c>
    </row>
    <row r="21" spans="2:6" ht="13.5">
      <c r="B21" s="19">
        <v>3</v>
      </c>
      <c r="C21" s="25" t="s">
        <v>30</v>
      </c>
      <c r="D21" s="26" t="s">
        <v>31</v>
      </c>
      <c r="E21" s="27"/>
      <c r="F21" s="23">
        <f>VLOOKUP(B21,E$3:F$13,2,TRUE)</f>
        <v>0</v>
      </c>
    </row>
    <row r="22" spans="2:6" ht="13.5">
      <c r="B22" s="19">
        <v>4</v>
      </c>
      <c r="C22" s="25" t="s">
        <v>32</v>
      </c>
      <c r="D22" s="26" t="s">
        <v>33</v>
      </c>
      <c r="E22" s="27"/>
      <c r="F22" s="23">
        <f>VLOOKUP(B22,E$3:F$13,2,TRUE)</f>
        <v>0</v>
      </c>
    </row>
    <row r="23" spans="2:6" ht="13.5">
      <c r="B23" s="19">
        <v>5</v>
      </c>
      <c r="C23" s="25" t="s">
        <v>34</v>
      </c>
      <c r="D23" s="26" t="s">
        <v>35</v>
      </c>
      <c r="E23" s="27"/>
      <c r="F23" s="23">
        <f>VLOOKUP(B23,E$3:F$13,2,TRUE)</f>
        <v>0</v>
      </c>
    </row>
    <row r="24" spans="2:6" ht="13.5">
      <c r="B24" s="19">
        <v>6</v>
      </c>
      <c r="C24" s="25" t="s">
        <v>36</v>
      </c>
      <c r="D24" s="26" t="s">
        <v>37</v>
      </c>
      <c r="E24" s="27"/>
      <c r="F24" s="23">
        <f>VLOOKUP(B24,E$3:F$13,2,TRUE)</f>
        <v>0</v>
      </c>
    </row>
    <row r="25" spans="2:6" ht="13.5">
      <c r="B25" s="19">
        <v>7</v>
      </c>
      <c r="C25" s="25" t="s">
        <v>38</v>
      </c>
      <c r="D25" s="26" t="s">
        <v>39</v>
      </c>
      <c r="E25" s="27"/>
      <c r="F25" s="23">
        <f>VLOOKUP(B25,E$3:F$13,2,TRUE)</f>
        <v>0</v>
      </c>
    </row>
    <row r="26" spans="2:6" ht="13.5">
      <c r="B26" s="19">
        <v>8</v>
      </c>
      <c r="C26" s="28" t="s">
        <v>40</v>
      </c>
      <c r="D26" s="26" t="s">
        <v>41</v>
      </c>
      <c r="E26" s="27"/>
      <c r="F26" s="23">
        <f>VLOOKUP(B26,E$3:F$13,2,TRUE)</f>
        <v>0</v>
      </c>
    </row>
    <row r="27" spans="2:6" ht="13.5">
      <c r="B27" s="19">
        <v>9</v>
      </c>
      <c r="C27" s="25" t="s">
        <v>42</v>
      </c>
      <c r="D27" s="26" t="s">
        <v>43</v>
      </c>
      <c r="E27" s="27"/>
      <c r="F27" s="23">
        <f>VLOOKUP(B27,E$3:F$13,2,TRUE)</f>
        <v>0</v>
      </c>
    </row>
    <row r="28" spans="2:6" ht="13.5">
      <c r="B28" s="19">
        <v>10</v>
      </c>
      <c r="C28" s="25" t="s">
        <v>44</v>
      </c>
      <c r="D28" s="26" t="s">
        <v>45</v>
      </c>
      <c r="E28" s="27"/>
      <c r="F28" s="23">
        <f>VLOOKUP(B28,E$3:F$13,2,TRUE)</f>
        <v>0</v>
      </c>
    </row>
    <row r="29" spans="2:6" ht="13.5">
      <c r="B29" s="19">
        <v>11</v>
      </c>
      <c r="C29" s="29" t="s">
        <v>46</v>
      </c>
      <c r="D29" s="26" t="s">
        <v>47</v>
      </c>
      <c r="E29" s="27"/>
      <c r="F29" s="23">
        <f>VLOOKUP(B29,E$3:F$13,2,TRUE)</f>
        <v>0</v>
      </c>
    </row>
    <row r="30" spans="2:6" ht="13.5">
      <c r="B30" s="19">
        <v>12</v>
      </c>
      <c r="C30" s="25" t="s">
        <v>48</v>
      </c>
      <c r="D30" s="30" t="s">
        <v>49</v>
      </c>
      <c r="E30" s="27"/>
      <c r="F30" s="23">
        <f>VLOOKUP(B30,E$3:F$13,2,TRUE)</f>
        <v>0</v>
      </c>
    </row>
    <row r="31" spans="2:6" ht="13.5">
      <c r="B31" s="19">
        <v>13</v>
      </c>
      <c r="C31" s="25" t="s">
        <v>50</v>
      </c>
      <c r="D31" s="26" t="s">
        <v>51</v>
      </c>
      <c r="E31" s="27"/>
      <c r="F31" s="23">
        <f>VLOOKUP(B31,E$3:F$13,2,TRUE)</f>
        <v>0</v>
      </c>
    </row>
    <row r="32" spans="2:6" ht="13.5">
      <c r="B32" s="19">
        <v>14</v>
      </c>
      <c r="C32" s="25" t="s">
        <v>52</v>
      </c>
      <c r="D32" s="26" t="s">
        <v>53</v>
      </c>
      <c r="E32" s="27"/>
      <c r="F32" s="23">
        <f>VLOOKUP(B32,E$3:F$13,2,TRUE)</f>
        <v>0</v>
      </c>
    </row>
    <row r="33" spans="2:6" ht="13.5">
      <c r="B33" s="19">
        <v>15</v>
      </c>
      <c r="C33" s="29" t="s">
        <v>54</v>
      </c>
      <c r="D33" s="26" t="s">
        <v>55</v>
      </c>
      <c r="E33" s="27"/>
      <c r="F33" s="23">
        <f>VLOOKUP(B33,E$3:F$13,2,TRUE)</f>
        <v>0</v>
      </c>
    </row>
    <row r="34" spans="2:6" ht="13.5">
      <c r="B34" s="19">
        <v>16</v>
      </c>
      <c r="C34" s="28" t="s">
        <v>56</v>
      </c>
      <c r="D34" s="26" t="s">
        <v>57</v>
      </c>
      <c r="E34" s="27"/>
      <c r="F34" s="23">
        <f>VLOOKUP(B34,E$3:F$13,2,TRUE)</f>
        <v>0</v>
      </c>
    </row>
    <row r="35" spans="2:6" ht="13.5">
      <c r="B35" s="19">
        <v>17</v>
      </c>
      <c r="C35" s="25" t="s">
        <v>58</v>
      </c>
      <c r="D35" s="26" t="s">
        <v>59</v>
      </c>
      <c r="E35" s="27"/>
      <c r="F35" s="23">
        <f>VLOOKUP(B35,E$3:F$13,2,TRUE)</f>
        <v>0</v>
      </c>
    </row>
    <row r="36" spans="2:6" ht="13.5">
      <c r="B36" s="19">
        <v>18</v>
      </c>
      <c r="C36" s="25" t="s">
        <v>60</v>
      </c>
      <c r="D36" s="26" t="s">
        <v>61</v>
      </c>
      <c r="E36" s="27"/>
      <c r="F36" s="23">
        <f>VLOOKUP(B36,E$3:F$13,2,TRUE)</f>
        <v>0</v>
      </c>
    </row>
    <row r="37" spans="2:6" ht="13.5">
      <c r="B37" s="19">
        <v>19</v>
      </c>
      <c r="C37" s="25" t="s">
        <v>62</v>
      </c>
      <c r="D37" s="26" t="s">
        <v>63</v>
      </c>
      <c r="E37" s="27"/>
      <c r="F37" s="23">
        <f>VLOOKUP(B37,E$3:F$13,2,TRUE)</f>
        <v>0</v>
      </c>
    </row>
    <row r="38" spans="2:6" ht="13.5">
      <c r="B38" s="19">
        <v>20</v>
      </c>
      <c r="C38" s="25" t="s">
        <v>64</v>
      </c>
      <c r="D38" s="26" t="s">
        <v>65</v>
      </c>
      <c r="E38" s="27"/>
      <c r="F38" s="23">
        <f>VLOOKUP(B38,E$3:F$13,2,TRUE)</f>
        <v>0</v>
      </c>
    </row>
    <row r="39" spans="2:6" ht="13.5">
      <c r="B39" s="19">
        <v>21</v>
      </c>
      <c r="C39" s="25" t="s">
        <v>66</v>
      </c>
      <c r="D39" s="26" t="s">
        <v>67</v>
      </c>
      <c r="E39" s="27"/>
      <c r="F39" s="23">
        <f>VLOOKUP(B39,E$3:F$13,2,TRUE)</f>
        <v>0</v>
      </c>
    </row>
    <row r="40" spans="2:6" ht="13.5">
      <c r="B40" s="19">
        <v>22</v>
      </c>
      <c r="C40" s="29" t="s">
        <v>68</v>
      </c>
      <c r="D40" s="26" t="s">
        <v>69</v>
      </c>
      <c r="E40" s="27"/>
      <c r="F40" s="23">
        <f>VLOOKUP(B40,E$3:F$13,2,TRUE)</f>
        <v>0</v>
      </c>
    </row>
    <row r="41" spans="2:6" ht="13.5">
      <c r="B41" s="19">
        <v>23</v>
      </c>
      <c r="C41" s="25" t="s">
        <v>70</v>
      </c>
      <c r="D41" s="30" t="s">
        <v>71</v>
      </c>
      <c r="E41" s="27"/>
      <c r="F41" s="23">
        <f>VLOOKUP(B41,E$3:F$13,2,TRUE)</f>
        <v>0</v>
      </c>
    </row>
    <row r="42" spans="2:6" ht="13.5">
      <c r="B42" s="19">
        <v>24</v>
      </c>
      <c r="C42" s="25" t="s">
        <v>72</v>
      </c>
      <c r="D42" s="26" t="s">
        <v>73</v>
      </c>
      <c r="E42" s="27"/>
      <c r="F42" s="23">
        <f>VLOOKUP(B42,E$3:F$13,2,TRUE)</f>
        <v>0</v>
      </c>
    </row>
    <row r="43" spans="2:6" ht="13.5">
      <c r="B43" s="19">
        <v>25</v>
      </c>
      <c r="C43" s="25" t="s">
        <v>74</v>
      </c>
      <c r="D43" s="26" t="s">
        <v>75</v>
      </c>
      <c r="E43" s="27"/>
      <c r="F43" s="23">
        <f>VLOOKUP(B43,E$3:F$13,2,TRUE)</f>
        <v>0</v>
      </c>
    </row>
    <row r="44" spans="2:6" ht="13.5">
      <c r="B44" s="19">
        <v>26</v>
      </c>
      <c r="C44" s="25" t="s">
        <v>76</v>
      </c>
      <c r="D44" s="26" t="s">
        <v>77</v>
      </c>
      <c r="E44" s="27"/>
      <c r="F44" s="23">
        <f>VLOOKUP(B44,E$3:F$13,2,TRUE)</f>
        <v>0</v>
      </c>
    </row>
    <row r="45" spans="2:6" ht="13.5">
      <c r="B45" s="19">
        <v>27</v>
      </c>
      <c r="C45" s="25" t="s">
        <v>78</v>
      </c>
      <c r="D45" s="26" t="s">
        <v>79</v>
      </c>
      <c r="E45" s="27"/>
      <c r="F45" s="23">
        <f>VLOOKUP(B45,E$3:F$13,2,TRUE)</f>
        <v>0</v>
      </c>
    </row>
    <row r="46" spans="2:6" ht="13.5">
      <c r="B46" s="19">
        <v>28</v>
      </c>
      <c r="C46" s="25" t="s">
        <v>80</v>
      </c>
      <c r="D46" s="30" t="s">
        <v>81</v>
      </c>
      <c r="E46" s="27"/>
      <c r="F46" s="23">
        <f>VLOOKUP(B46,E$3:F$13,2,TRUE)</f>
        <v>0</v>
      </c>
    </row>
    <row r="47" spans="2:6" ht="13.5">
      <c r="B47" s="19">
        <v>29</v>
      </c>
      <c r="C47" s="25" t="s">
        <v>82</v>
      </c>
      <c r="D47" s="31" t="s">
        <v>83</v>
      </c>
      <c r="E47" s="27"/>
      <c r="F47" s="23">
        <f>VLOOKUP(B47,E$3:F$13,2,TRUE)</f>
        <v>0</v>
      </c>
    </row>
    <row r="48" spans="2:6" ht="13.5">
      <c r="B48" s="19">
        <v>30</v>
      </c>
      <c r="C48" s="25" t="s">
        <v>84</v>
      </c>
      <c r="D48" s="26" t="s">
        <v>85</v>
      </c>
      <c r="E48" s="27"/>
      <c r="F48" s="23">
        <f>VLOOKUP(B48,E$3:F$13,2,TRUE)</f>
        <v>0</v>
      </c>
    </row>
    <row r="49" spans="2:6" ht="13.5">
      <c r="B49" s="19">
        <v>31</v>
      </c>
      <c r="C49" s="25" t="s">
        <v>86</v>
      </c>
      <c r="D49" s="26" t="s">
        <v>87</v>
      </c>
      <c r="E49" s="27"/>
      <c r="F49" s="23">
        <f>VLOOKUP(B49,E$3:F$13,2,TRUE)</f>
        <v>0</v>
      </c>
    </row>
    <row r="50" spans="2:6" ht="13.5">
      <c r="B50" s="19">
        <v>32</v>
      </c>
      <c r="C50" s="25" t="s">
        <v>88</v>
      </c>
      <c r="D50" s="30" t="s">
        <v>89</v>
      </c>
      <c r="E50" s="27"/>
      <c r="F50" s="23">
        <f>VLOOKUP(B50,E$3:F$13,2,TRUE)</f>
        <v>0</v>
      </c>
    </row>
    <row r="51" spans="2:6" ht="13.5">
      <c r="B51" s="19">
        <v>33</v>
      </c>
      <c r="C51" s="25" t="s">
        <v>90</v>
      </c>
      <c r="D51" s="26" t="s">
        <v>91</v>
      </c>
      <c r="E51" s="27"/>
      <c r="F51" s="23">
        <f>VLOOKUP(B51,E$3:F$13,2,TRUE)</f>
        <v>0</v>
      </c>
    </row>
    <row r="52" spans="2:6" ht="13.5">
      <c r="B52" s="19">
        <v>34</v>
      </c>
      <c r="C52" s="25" t="s">
        <v>92</v>
      </c>
      <c r="D52" s="26" t="s">
        <v>93</v>
      </c>
      <c r="E52" s="27"/>
      <c r="F52" s="23">
        <f>VLOOKUP(B52,E$3:F$13,2,TRUE)</f>
        <v>0</v>
      </c>
    </row>
    <row r="53" spans="2:6" ht="23.25">
      <c r="B53" s="19">
        <v>35</v>
      </c>
      <c r="C53" s="25" t="s">
        <v>94</v>
      </c>
      <c r="D53" s="30" t="s">
        <v>95</v>
      </c>
      <c r="E53" s="27"/>
      <c r="F53" s="23">
        <f>VLOOKUP(B53,E$3:F$13,2,TRUE)</f>
        <v>0</v>
      </c>
    </row>
    <row r="54" spans="2:6" ht="13.5">
      <c r="B54" s="19">
        <v>36</v>
      </c>
      <c r="C54" s="25" t="s">
        <v>96</v>
      </c>
      <c r="D54" s="26" t="s">
        <v>97</v>
      </c>
      <c r="E54" s="27"/>
      <c r="F54" s="23">
        <f>VLOOKUP(B54,E$3:F$13,2,TRUE)</f>
        <v>0</v>
      </c>
    </row>
    <row r="55" spans="2:6" ht="13.5">
      <c r="B55" s="19">
        <v>37</v>
      </c>
      <c r="C55" s="25" t="s">
        <v>98</v>
      </c>
      <c r="D55" s="26" t="s">
        <v>99</v>
      </c>
      <c r="E55" s="27"/>
      <c r="F55" s="23">
        <f>VLOOKUP(B55,E$3:F$13,2,TRUE)</f>
        <v>0</v>
      </c>
    </row>
    <row r="56" spans="2:6" ht="13.5">
      <c r="B56" s="19">
        <v>38</v>
      </c>
      <c r="C56" s="32" t="s">
        <v>100</v>
      </c>
      <c r="D56" s="30" t="s">
        <v>101</v>
      </c>
      <c r="E56" s="27"/>
      <c r="F56" s="23">
        <f>VLOOKUP(B56,E$3:F$13,2,TRUE)</f>
        <v>0</v>
      </c>
    </row>
    <row r="57" spans="2:6" ht="13.5">
      <c r="B57" s="19">
        <v>39</v>
      </c>
      <c r="C57" s="32" t="s">
        <v>102</v>
      </c>
      <c r="D57" s="30" t="s">
        <v>103</v>
      </c>
      <c r="E57" s="27"/>
      <c r="F57" s="23">
        <f>VLOOKUP(B57,E$3:F$13,2,TRUE)</f>
        <v>0</v>
      </c>
    </row>
    <row r="58" spans="2:6" ht="13.5">
      <c r="B58" s="19">
        <v>40</v>
      </c>
      <c r="C58" s="25" t="s">
        <v>104</v>
      </c>
      <c r="D58" s="26" t="s">
        <v>105</v>
      </c>
      <c r="E58" s="27"/>
      <c r="F58" s="23">
        <f>VLOOKUP(B58,E$3:F$13,2,TRUE)</f>
        <v>0</v>
      </c>
    </row>
    <row r="59" spans="2:6" ht="13.5">
      <c r="B59" s="19">
        <v>41</v>
      </c>
      <c r="C59" s="25" t="s">
        <v>106</v>
      </c>
      <c r="D59" s="26" t="s">
        <v>107</v>
      </c>
      <c r="E59" s="27"/>
      <c r="F59" s="23">
        <f>VLOOKUP(B59,E$3:F$13,2,TRUE)</f>
        <v>0</v>
      </c>
    </row>
    <row r="60" spans="2:6" ht="13.5">
      <c r="B60" s="19">
        <v>42</v>
      </c>
      <c r="C60" s="25" t="s">
        <v>108</v>
      </c>
      <c r="D60" s="30" t="s">
        <v>109</v>
      </c>
      <c r="E60" s="27"/>
      <c r="F60" s="23">
        <f>VLOOKUP(B60,E$3:F$13,2,TRUE)</f>
        <v>0</v>
      </c>
    </row>
    <row r="61" spans="2:6" ht="13.5">
      <c r="B61" s="19">
        <v>43</v>
      </c>
      <c r="C61" s="25" t="s">
        <v>110</v>
      </c>
      <c r="D61" s="26" t="s">
        <v>111</v>
      </c>
      <c r="E61" s="27"/>
      <c r="F61" s="23">
        <f>VLOOKUP(B61,E$3:F$13,2,TRUE)</f>
        <v>0</v>
      </c>
    </row>
    <row r="62" spans="2:6" ht="13.5">
      <c r="B62" s="19">
        <v>44</v>
      </c>
      <c r="C62" s="25" t="s">
        <v>112</v>
      </c>
      <c r="D62" s="30" t="s">
        <v>113</v>
      </c>
      <c r="E62" s="27"/>
      <c r="F62" s="23">
        <f>VLOOKUP(B62,E$3:F$13,2,TRUE)</f>
        <v>0</v>
      </c>
    </row>
    <row r="63" spans="2:6" ht="13.5">
      <c r="B63" s="19">
        <v>45</v>
      </c>
      <c r="C63" s="25" t="s">
        <v>114</v>
      </c>
      <c r="D63" s="26" t="s">
        <v>115</v>
      </c>
      <c r="E63" s="27"/>
      <c r="F63" s="23">
        <f>VLOOKUP(B63,E$3:F$13,2,TRUE)</f>
        <v>0</v>
      </c>
    </row>
    <row r="64" spans="2:6" ht="13.5">
      <c r="B64" s="19">
        <v>46</v>
      </c>
      <c r="C64" s="25" t="s">
        <v>116</v>
      </c>
      <c r="D64" s="26" t="s">
        <v>117</v>
      </c>
      <c r="E64" s="27"/>
      <c r="F64" s="23">
        <f>VLOOKUP(B64,E$3:F$13,2,TRUE)</f>
        <v>0</v>
      </c>
    </row>
    <row r="65" spans="2:6" ht="13.5">
      <c r="B65" s="19">
        <v>47</v>
      </c>
      <c r="C65" s="25" t="s">
        <v>118</v>
      </c>
      <c r="D65" s="26" t="s">
        <v>119</v>
      </c>
      <c r="E65" s="27"/>
      <c r="F65" s="23">
        <f>VLOOKUP(B65,E$3:F$13,2,TRUE)</f>
        <v>0</v>
      </c>
    </row>
    <row r="66" spans="2:6" ht="13.5">
      <c r="B66" s="19">
        <v>48</v>
      </c>
      <c r="C66" s="25" t="s">
        <v>120</v>
      </c>
      <c r="D66" s="26" t="s">
        <v>121</v>
      </c>
      <c r="E66" s="27"/>
      <c r="F66" s="23">
        <f>VLOOKUP(B66,E$3:F$13,2,TRUE)</f>
        <v>0</v>
      </c>
    </row>
    <row r="67" spans="2:6" ht="13.5">
      <c r="B67" s="19">
        <v>49</v>
      </c>
      <c r="C67" s="25" t="s">
        <v>122</v>
      </c>
      <c r="D67" s="26" t="s">
        <v>123</v>
      </c>
      <c r="E67" s="27"/>
      <c r="F67" s="23">
        <f>VLOOKUP(B67,E$3:F$13,2,TRUE)</f>
        <v>0</v>
      </c>
    </row>
    <row r="68" spans="2:6" ht="13.5">
      <c r="B68" s="19">
        <v>50</v>
      </c>
      <c r="C68" s="25" t="s">
        <v>124</v>
      </c>
      <c r="D68" s="26" t="s">
        <v>125</v>
      </c>
      <c r="E68" s="27"/>
      <c r="F68" s="23">
        <f>VLOOKUP(B68,E$3:F$13,2,TRUE)</f>
        <v>0</v>
      </c>
    </row>
    <row r="69" spans="2:6" ht="13.5">
      <c r="B69" s="19">
        <v>51</v>
      </c>
      <c r="C69" s="25" t="s">
        <v>126</v>
      </c>
      <c r="D69" s="26" t="s">
        <v>127</v>
      </c>
      <c r="E69" s="27"/>
      <c r="F69" s="23">
        <f>VLOOKUP(B69,E$3:F$13,2,TRUE)</f>
        <v>0</v>
      </c>
    </row>
    <row r="70" spans="2:6" ht="13.5">
      <c r="B70" s="19">
        <v>52</v>
      </c>
      <c r="C70" s="25" t="s">
        <v>128</v>
      </c>
      <c r="D70" s="26" t="s">
        <v>129</v>
      </c>
      <c r="E70" s="27"/>
      <c r="F70" s="23">
        <f>VLOOKUP(B70,E$3:F$13,2,TRUE)</f>
        <v>0</v>
      </c>
    </row>
    <row r="71" spans="2:6" ht="13.5">
      <c r="B71" s="19">
        <v>53</v>
      </c>
      <c r="C71" s="25" t="s">
        <v>130</v>
      </c>
      <c r="D71" s="26" t="s">
        <v>131</v>
      </c>
      <c r="E71" s="27"/>
      <c r="F71" s="23">
        <f>VLOOKUP(B71,E$3:F$13,2,TRUE)</f>
        <v>0</v>
      </c>
    </row>
    <row r="72" spans="2:6" ht="13.5">
      <c r="B72" s="19">
        <v>54</v>
      </c>
      <c r="C72" s="25" t="s">
        <v>132</v>
      </c>
      <c r="D72" s="26" t="s">
        <v>133</v>
      </c>
      <c r="E72" s="27"/>
      <c r="F72" s="23">
        <f>VLOOKUP(B72,E$3:F$13,2,TRUE)</f>
        <v>0</v>
      </c>
    </row>
    <row r="73" spans="2:6" ht="13.5">
      <c r="B73" s="19">
        <v>55</v>
      </c>
      <c r="C73" s="25" t="s">
        <v>134</v>
      </c>
      <c r="D73" s="26" t="s">
        <v>135</v>
      </c>
      <c r="E73" s="27"/>
      <c r="F73" s="23">
        <f>VLOOKUP(B73,E$3:F$13,2,TRUE)</f>
        <v>0</v>
      </c>
    </row>
    <row r="74" spans="2:6" ht="13.5">
      <c r="B74" s="19">
        <v>56</v>
      </c>
      <c r="C74" s="25" t="s">
        <v>136</v>
      </c>
      <c r="D74" s="26" t="s">
        <v>137</v>
      </c>
      <c r="E74" s="27"/>
      <c r="F74" s="23">
        <f>VLOOKUP(B74,E$3:F$13,2,TRUE)</f>
        <v>0</v>
      </c>
    </row>
    <row r="75" spans="2:6" ht="13.5">
      <c r="B75" s="19">
        <v>57</v>
      </c>
      <c r="C75" s="25" t="s">
        <v>138</v>
      </c>
      <c r="D75" s="26" t="s">
        <v>139</v>
      </c>
      <c r="E75" s="27"/>
      <c r="F75" s="23">
        <f>VLOOKUP(B75,E$3:F$13,2,TRUE)</f>
        <v>0</v>
      </c>
    </row>
    <row r="76" spans="2:6" ht="13.5">
      <c r="B76" s="19">
        <v>58</v>
      </c>
      <c r="C76" s="25" t="s">
        <v>140</v>
      </c>
      <c r="D76" s="26" t="s">
        <v>141</v>
      </c>
      <c r="E76" s="27"/>
      <c r="F76" s="23">
        <f>VLOOKUP(B76,E$3:F$13,2,TRUE)</f>
        <v>0</v>
      </c>
    </row>
    <row r="77" spans="2:6" ht="13.5">
      <c r="B77" s="19">
        <v>59</v>
      </c>
      <c r="C77" s="25" t="s">
        <v>142</v>
      </c>
      <c r="D77" s="26" t="s">
        <v>143</v>
      </c>
      <c r="E77" s="27"/>
      <c r="F77" s="23">
        <f>VLOOKUP(B77,E$3:F$13,2,TRUE)</f>
        <v>0</v>
      </c>
    </row>
    <row r="78" spans="2:6" ht="13.5">
      <c r="B78" s="19">
        <v>60</v>
      </c>
      <c r="C78" s="25" t="s">
        <v>144</v>
      </c>
      <c r="D78" s="26" t="s">
        <v>145</v>
      </c>
      <c r="E78" s="27"/>
      <c r="F78" s="23">
        <f>VLOOKUP(B78,E$3:F$13,2,TRUE)</f>
        <v>0</v>
      </c>
    </row>
    <row r="79" spans="2:6" ht="13.5">
      <c r="B79" s="19">
        <v>61</v>
      </c>
      <c r="C79" s="33" t="s">
        <v>146</v>
      </c>
      <c r="D79" s="26" t="s">
        <v>147</v>
      </c>
      <c r="E79" s="27"/>
      <c r="F79" s="23">
        <f>VLOOKUP(B79,E$3:F$13,2,TRUE)</f>
        <v>0</v>
      </c>
    </row>
    <row r="80" spans="2:6" ht="13.5">
      <c r="B80" s="19">
        <v>62</v>
      </c>
      <c r="C80" s="25" t="s">
        <v>148</v>
      </c>
      <c r="D80" s="26" t="s">
        <v>149</v>
      </c>
      <c r="E80" s="27"/>
      <c r="F80" s="23">
        <f>VLOOKUP(B80,E$3:F$13,2,TRUE)</f>
        <v>0</v>
      </c>
    </row>
    <row r="81" spans="2:6" ht="13.5">
      <c r="B81" s="19">
        <v>63</v>
      </c>
      <c r="C81" s="25" t="s">
        <v>150</v>
      </c>
      <c r="D81" s="26" t="s">
        <v>151</v>
      </c>
      <c r="E81" s="27"/>
      <c r="F81" s="23">
        <f>VLOOKUP(B81,E$3:F$13,2,TRUE)</f>
        <v>0</v>
      </c>
    </row>
    <row r="82" spans="2:6" ht="13.5">
      <c r="B82" s="19">
        <v>64</v>
      </c>
      <c r="C82" s="25" t="s">
        <v>152</v>
      </c>
      <c r="D82" s="26" t="s">
        <v>153</v>
      </c>
      <c r="E82" s="27"/>
      <c r="F82" s="23">
        <f>VLOOKUP(B82,E$3:F$13,2,TRUE)</f>
        <v>0</v>
      </c>
    </row>
    <row r="83" spans="2:6" ht="13.5">
      <c r="B83" s="19">
        <v>65</v>
      </c>
      <c r="C83" s="25" t="s">
        <v>154</v>
      </c>
      <c r="D83" s="26" t="s">
        <v>155</v>
      </c>
      <c r="E83" s="27"/>
      <c r="F83" s="23">
        <f>VLOOKUP(B83,E$3:F$13,2,TRUE)</f>
        <v>0</v>
      </c>
    </row>
    <row r="84" spans="2:6" ht="13.5">
      <c r="B84" s="19">
        <v>66</v>
      </c>
      <c r="C84" s="25" t="s">
        <v>156</v>
      </c>
      <c r="D84" s="26" t="s">
        <v>157</v>
      </c>
      <c r="E84" s="27"/>
      <c r="F84" s="23">
        <f>VLOOKUP(B84,E$3:F$13,2,TRUE)</f>
        <v>0</v>
      </c>
    </row>
    <row r="85" spans="2:6" ht="13.5">
      <c r="B85" s="19">
        <v>67</v>
      </c>
      <c r="C85" s="25" t="s">
        <v>158</v>
      </c>
      <c r="D85" s="26" t="s">
        <v>159</v>
      </c>
      <c r="E85" s="27"/>
      <c r="F85" s="23">
        <f>VLOOKUP(B85,E$3:F$13,2,TRUE)</f>
        <v>0</v>
      </c>
    </row>
    <row r="86" spans="2:6" ht="13.5">
      <c r="B86" s="19">
        <v>68</v>
      </c>
      <c r="C86" s="25" t="s">
        <v>160</v>
      </c>
      <c r="D86" s="26" t="s">
        <v>161</v>
      </c>
      <c r="E86" s="27"/>
      <c r="F86" s="23">
        <f>VLOOKUP(B86,E$3:F$13,2,TRUE)</f>
        <v>0</v>
      </c>
    </row>
    <row r="87" spans="2:6" ht="13.5">
      <c r="B87" s="19">
        <v>69</v>
      </c>
      <c r="C87" s="28" t="s">
        <v>162</v>
      </c>
      <c r="D87" s="26" t="s">
        <v>163</v>
      </c>
      <c r="E87" s="27"/>
      <c r="F87" s="23">
        <f>VLOOKUP(B87,E$3:F$13,2,TRUE)</f>
        <v>0</v>
      </c>
    </row>
    <row r="88" spans="2:6" ht="13.5">
      <c r="B88" s="19">
        <v>70</v>
      </c>
      <c r="C88" s="25" t="s">
        <v>164</v>
      </c>
      <c r="D88" s="26" t="s">
        <v>165</v>
      </c>
      <c r="E88" s="27"/>
      <c r="F88" s="23">
        <f>VLOOKUP(B88,E$3:F$13,2,TRUE)</f>
        <v>0</v>
      </c>
    </row>
    <row r="89" spans="2:6" ht="13.5">
      <c r="B89" s="19">
        <v>71</v>
      </c>
      <c r="C89" s="25" t="s">
        <v>166</v>
      </c>
      <c r="D89" s="26" t="s">
        <v>167</v>
      </c>
      <c r="E89" s="27"/>
      <c r="F89" s="23">
        <f>VLOOKUP(B89,E$3:F$13,2,TRUE)</f>
        <v>0</v>
      </c>
    </row>
    <row r="90" spans="2:6" ht="13.5">
      <c r="B90" s="19">
        <v>72</v>
      </c>
      <c r="C90" s="29" t="s">
        <v>168</v>
      </c>
      <c r="D90" s="26" t="s">
        <v>169</v>
      </c>
      <c r="E90" s="27"/>
      <c r="F90" s="23">
        <f>VLOOKUP(B90,E$3:F$13,2,TRUE)</f>
        <v>0</v>
      </c>
    </row>
    <row r="91" spans="2:6" ht="13.5">
      <c r="B91" s="19">
        <v>73</v>
      </c>
      <c r="C91" s="25" t="s">
        <v>170</v>
      </c>
      <c r="D91" s="26" t="s">
        <v>171</v>
      </c>
      <c r="E91" s="27"/>
      <c r="F91" s="23">
        <f>VLOOKUP(B91,E$3:F$13,2,TRUE)</f>
        <v>0</v>
      </c>
    </row>
    <row r="92" spans="2:6" ht="13.5">
      <c r="B92" s="19">
        <v>74</v>
      </c>
      <c r="C92" s="34"/>
      <c r="D92" s="35"/>
      <c r="E92" s="27"/>
      <c r="F92" s="23">
        <f>VLOOKUP(B92,E$3:F$13,2,TRUE)</f>
        <v>0</v>
      </c>
    </row>
    <row r="93" spans="2:6" ht="13.5">
      <c r="B93" s="19">
        <v>75</v>
      </c>
      <c r="C93" s="36"/>
      <c r="D93" s="35"/>
      <c r="E93" s="27"/>
      <c r="F93" s="23">
        <f>VLOOKUP(B93,E$3:F$13,2,TRUE)</f>
        <v>0</v>
      </c>
    </row>
    <row r="94" spans="2:6" ht="13.5">
      <c r="B94" s="19">
        <v>76</v>
      </c>
      <c r="C94" s="36"/>
      <c r="D94" s="35"/>
      <c r="E94" s="27"/>
      <c r="F94" s="23">
        <f>VLOOKUP(B94,E$3:F$13,2,TRUE)</f>
        <v>0</v>
      </c>
    </row>
    <row r="95" spans="2:6" ht="13.5">
      <c r="B95" s="19">
        <v>77</v>
      </c>
      <c r="C95" s="36"/>
      <c r="D95" s="35"/>
      <c r="E95" s="27"/>
      <c r="F95" s="23">
        <f>VLOOKUP(B95,E$3:F$13,2,TRUE)</f>
        <v>0</v>
      </c>
    </row>
    <row r="96" spans="2:6" ht="13.5">
      <c r="B96" s="19">
        <v>78</v>
      </c>
      <c r="C96" s="36"/>
      <c r="D96" s="37"/>
      <c r="E96" s="27"/>
      <c r="F96" s="23">
        <f>VLOOKUP(B96,E$3:F$13,2,TRUE)</f>
        <v>0</v>
      </c>
    </row>
    <row r="97" spans="2:6" ht="13.5">
      <c r="B97" s="19">
        <v>79</v>
      </c>
      <c r="C97" s="36"/>
      <c r="D97" s="35"/>
      <c r="E97" s="27"/>
      <c r="F97" s="23">
        <f>VLOOKUP(B97,E$3:F$13,2,TRUE)</f>
        <v>0</v>
      </c>
    </row>
    <row r="98" spans="2:6" ht="13.5">
      <c r="B98" s="19">
        <v>80</v>
      </c>
      <c r="C98" s="36"/>
      <c r="D98" s="35"/>
      <c r="E98" s="27"/>
      <c r="F98" s="23">
        <f>VLOOKUP(B98,E$3:F$13,2,TRUE)</f>
        <v>0</v>
      </c>
    </row>
    <row r="99" spans="2:6" ht="13.5">
      <c r="B99" s="19">
        <v>81</v>
      </c>
      <c r="C99" s="36"/>
      <c r="D99" s="35"/>
      <c r="E99" s="27"/>
      <c r="F99" s="23">
        <f>VLOOKUP(B99,E$3:F$13,2,TRUE)</f>
        <v>0</v>
      </c>
    </row>
    <row r="100" spans="2:6" ht="13.5">
      <c r="B100" s="19">
        <v>82</v>
      </c>
      <c r="C100" s="36"/>
      <c r="D100" s="35"/>
      <c r="E100" s="27"/>
      <c r="F100" s="23">
        <f>VLOOKUP(B100,E$3:F$13,2,TRUE)</f>
        <v>0</v>
      </c>
    </row>
    <row r="101" spans="2:6" ht="13.5">
      <c r="B101" s="19">
        <v>83</v>
      </c>
      <c r="C101" s="36"/>
      <c r="D101" s="35"/>
      <c r="E101" s="27"/>
      <c r="F101" s="23">
        <f>VLOOKUP(B101,E$3:F$13,2,TRUE)</f>
        <v>0</v>
      </c>
    </row>
    <row r="102" spans="2:6" ht="13.5">
      <c r="B102" s="19">
        <v>84</v>
      </c>
      <c r="C102" s="36"/>
      <c r="D102" s="35"/>
      <c r="E102" s="27"/>
      <c r="F102" s="23">
        <f>VLOOKUP(B102,E$3:F$13,2,TRUE)</f>
        <v>0</v>
      </c>
    </row>
    <row r="103" spans="2:6" ht="13.5">
      <c r="B103" s="19">
        <v>85</v>
      </c>
      <c r="C103" s="36"/>
      <c r="D103" s="35"/>
      <c r="E103" s="27"/>
      <c r="F103" s="23">
        <f>VLOOKUP(B103,E$3:F$13,2,TRUE)</f>
        <v>0</v>
      </c>
    </row>
    <row r="104" spans="2:6" ht="13.5">
      <c r="B104" s="19">
        <v>86</v>
      </c>
      <c r="C104" s="36"/>
      <c r="D104" s="35"/>
      <c r="E104" s="27"/>
      <c r="F104" s="23">
        <f>VLOOKUP(B104,E$3:F$13,2,TRUE)</f>
        <v>0</v>
      </c>
    </row>
    <row r="105" spans="2:6" ht="13.5">
      <c r="B105" s="19">
        <v>87</v>
      </c>
      <c r="C105" s="36"/>
      <c r="D105" s="35"/>
      <c r="E105" s="27"/>
      <c r="F105" s="23">
        <f>VLOOKUP(B105,E$3:F$13,2,TRUE)</f>
        <v>0</v>
      </c>
    </row>
    <row r="106" spans="2:6" ht="13.5">
      <c r="B106" s="19">
        <v>88</v>
      </c>
      <c r="C106" s="36"/>
      <c r="D106" s="35"/>
      <c r="E106" s="27"/>
      <c r="F106" s="23">
        <f>VLOOKUP(B106,E$3:F$13,2,TRUE)</f>
        <v>0</v>
      </c>
    </row>
    <row r="107" spans="2:6" ht="13.5">
      <c r="B107" s="19">
        <v>89</v>
      </c>
      <c r="C107" s="36"/>
      <c r="D107" s="35"/>
      <c r="E107" s="27"/>
      <c r="F107" s="23">
        <f>VLOOKUP(B107,E$3:F$13,2,TRUE)</f>
        <v>0</v>
      </c>
    </row>
    <row r="108" spans="2:6" ht="13.5">
      <c r="B108" s="19">
        <v>90</v>
      </c>
      <c r="C108" s="36"/>
      <c r="D108" s="35"/>
      <c r="E108" s="27"/>
      <c r="F108" s="23">
        <f>VLOOKUP(B108,E$3:F$13,2,TRUE)</f>
        <v>0</v>
      </c>
    </row>
    <row r="109" spans="2:6" ht="13.5">
      <c r="B109" s="19">
        <v>91</v>
      </c>
      <c r="C109" s="36"/>
      <c r="D109" s="35"/>
      <c r="E109" s="27"/>
      <c r="F109" s="23">
        <f>VLOOKUP(B109,E$3:F$13,2,TRUE)</f>
        <v>0</v>
      </c>
    </row>
    <row r="110" spans="2:6" ht="13.5">
      <c r="B110" s="19">
        <v>92</v>
      </c>
      <c r="C110" s="36"/>
      <c r="D110" s="35"/>
      <c r="E110" s="27"/>
      <c r="F110" s="23">
        <f>VLOOKUP(B110,E$3:F$13,2,TRUE)</f>
        <v>0</v>
      </c>
    </row>
    <row r="111" spans="2:6" ht="13.5">
      <c r="B111" s="19">
        <v>93</v>
      </c>
      <c r="C111" s="36"/>
      <c r="D111" s="35"/>
      <c r="E111" s="27"/>
      <c r="F111" s="23">
        <f>VLOOKUP(B111,E$3:F$13,2,TRUE)</f>
        <v>0</v>
      </c>
    </row>
    <row r="112" spans="2:6" ht="13.5">
      <c r="B112" s="19">
        <v>94</v>
      </c>
      <c r="C112" s="36"/>
      <c r="D112" s="35"/>
      <c r="E112" s="27"/>
      <c r="F112" s="23">
        <f>VLOOKUP(B112,E$3:F$13,2,TRUE)</f>
        <v>0</v>
      </c>
    </row>
    <row r="113" spans="2:6" ht="13.5">
      <c r="B113" s="19">
        <v>95</v>
      </c>
      <c r="C113" s="36"/>
      <c r="D113" s="35"/>
      <c r="E113" s="27"/>
      <c r="F113" s="23">
        <f>VLOOKUP(B113,E$3:F$13,2,TRUE)</f>
        <v>0</v>
      </c>
    </row>
    <row r="114" spans="2:6" ht="13.5">
      <c r="B114" s="19">
        <v>96</v>
      </c>
      <c r="C114" s="36"/>
      <c r="D114" s="35"/>
      <c r="E114" s="27"/>
      <c r="F114" s="23">
        <f>VLOOKUP(B114,E$3:F$13,2,TRUE)</f>
        <v>0</v>
      </c>
    </row>
    <row r="115" spans="2:6" ht="13.5">
      <c r="B115" s="19">
        <v>97</v>
      </c>
      <c r="C115" s="36"/>
      <c r="D115" s="35"/>
      <c r="E115" s="27"/>
      <c r="F115" s="23">
        <f>VLOOKUP(B115,E$3:F$13,2,TRUE)</f>
        <v>0</v>
      </c>
    </row>
    <row r="116" spans="2:6" ht="13.5">
      <c r="B116" s="19">
        <v>98</v>
      </c>
      <c r="C116" s="36"/>
      <c r="D116" s="35"/>
      <c r="E116" s="27"/>
      <c r="F116" s="23">
        <f>VLOOKUP(B116,E$3:F$13,2,TRUE)</f>
        <v>0</v>
      </c>
    </row>
    <row r="117" spans="2:6" ht="13.5">
      <c r="B117" s="38">
        <v>99</v>
      </c>
      <c r="C117" s="39"/>
      <c r="D117" s="40"/>
      <c r="E117" s="41"/>
      <c r="F117" s="42">
        <f>VLOOKUP(B117,E$3:F$13,2,TRUE)</f>
        <v>0</v>
      </c>
    </row>
  </sheetData>
  <sheetProtection selectLockedCells="1" selectUnlockedCells="1"/>
  <mergeCells count="1">
    <mergeCell ref="B14:F1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U135"/>
  <sheetViews>
    <sheetView tabSelected="1" workbookViewId="0" topLeftCell="A1">
      <selection activeCell="D9" sqref="D9"/>
    </sheetView>
  </sheetViews>
  <sheetFormatPr defaultColWidth="9.00390625" defaultRowHeight="13.5" outlineLevelCol="1"/>
  <cols>
    <col min="1" max="1" width="7.125" style="0" customWidth="1"/>
    <col min="2" max="2" width="9.125" style="0" customWidth="1"/>
    <col min="3" max="3" width="8.125" style="0" customWidth="1"/>
    <col min="4" max="4" width="10.125" style="0" customWidth="1"/>
    <col min="5" max="30" width="7.125" style="0" customWidth="1"/>
    <col min="31" max="31" width="5.625" style="0" customWidth="1"/>
    <col min="32" max="32" width="5.625" style="0" customWidth="1" outlineLevel="1"/>
    <col min="33" max="47" width="6.625" style="0" customWidth="1" outlineLevel="1"/>
    <col min="48" max="48" width="9.00390625" style="0" customWidth="1" outlineLevel="1"/>
  </cols>
  <sheetData>
    <row r="1" spans="1:32" ht="13.5" customHeight="1">
      <c r="A1" t="s">
        <v>0</v>
      </c>
      <c r="B1" s="43" t="s">
        <v>3</v>
      </c>
      <c r="E1" s="44"/>
      <c r="F1" s="44"/>
      <c r="G1" s="44"/>
      <c r="H1" s="44"/>
      <c r="I1" s="44"/>
      <c r="K1" s="44"/>
      <c r="AE1" s="45"/>
      <c r="AF1" s="46"/>
    </row>
    <row r="2" spans="1:32" ht="14.25" customHeight="1">
      <c r="A2" t="s">
        <v>172</v>
      </c>
      <c r="B2" s="47">
        <f>VLOOKUP($B1,'リーグ割り当て'!B3:C12,2,FALSE)</f>
        <v>10</v>
      </c>
      <c r="E2" s="44"/>
      <c r="F2" s="48"/>
      <c r="G2" s="49"/>
      <c r="H2" s="44"/>
      <c r="I2" s="44"/>
      <c r="K2" s="44"/>
      <c r="U2" s="50"/>
      <c r="V2" s="50"/>
      <c r="W2" s="50"/>
      <c r="X2" s="50"/>
      <c r="Y2" s="50"/>
      <c r="Z2" s="50"/>
      <c r="AA2" s="50"/>
      <c r="AB2" s="50"/>
      <c r="AC2" s="50"/>
      <c r="AD2" s="50"/>
      <c r="AE2" s="45"/>
      <c r="AF2" s="46" t="s">
        <v>173</v>
      </c>
    </row>
    <row r="3" spans="1:32" ht="14.25" customHeight="1">
      <c r="A3" s="51" t="s">
        <v>174</v>
      </c>
      <c r="B3" s="51">
        <f>MATCH($B$2,'対戦表'!$A$3:A123,0)</f>
        <v>55</v>
      </c>
      <c r="E3" s="44"/>
      <c r="F3" s="44"/>
      <c r="G3" s="49"/>
      <c r="H3" s="44"/>
      <c r="I3" s="44"/>
      <c r="K3" s="52" t="s">
        <v>175</v>
      </c>
      <c r="L3" s="52"/>
      <c r="M3" s="52"/>
      <c r="N3" s="52"/>
      <c r="O3" s="52"/>
      <c r="P3" s="52"/>
      <c r="Q3" s="52"/>
      <c r="R3" s="52"/>
      <c r="S3" s="52"/>
      <c r="T3" s="52"/>
      <c r="U3" s="52"/>
      <c r="V3" s="52"/>
      <c r="W3" s="52"/>
      <c r="X3" s="52"/>
      <c r="Y3" s="52"/>
      <c r="Z3" s="52"/>
      <c r="AA3" s="52"/>
      <c r="AB3" s="52"/>
      <c r="AC3" s="52"/>
      <c r="AD3" s="50"/>
      <c r="AE3" s="45"/>
      <c r="AF3" s="46"/>
    </row>
    <row r="4" spans="1:32" ht="14.25" customHeight="1">
      <c r="A4" s="51"/>
      <c r="B4" s="51"/>
      <c r="E4" s="44"/>
      <c r="F4" s="53"/>
      <c r="G4" s="53"/>
      <c r="H4" s="53"/>
      <c r="I4" s="44"/>
      <c r="K4" s="54" t="str">
        <f>CONCATENATE(B1," ",I6,I7,I8,I9,I10,I11,I12,I13,I14,I15,I16,I17,I18,I19)</f>
        <v>プレ 1位:USG/24pt 2位:アゴA/24pt 3位:INF/15pt 4位:シロA/15pt 5位:クルＡ/13pt 6位:ベルＡ/12pt 7位:海の馬/12pt 8位:マリン/10pt 9位:銀弾丸/6pt 10位:MGN/3pt </v>
      </c>
      <c r="L4" s="54"/>
      <c r="M4" s="54"/>
      <c r="N4" s="54"/>
      <c r="O4" s="54"/>
      <c r="P4" s="54"/>
      <c r="Q4" s="54"/>
      <c r="R4" s="54"/>
      <c r="S4" s="54"/>
      <c r="T4" s="54"/>
      <c r="U4" s="54"/>
      <c r="V4" s="54"/>
      <c r="W4" s="54"/>
      <c r="X4" s="54"/>
      <c r="Y4" s="54"/>
      <c r="Z4" s="54"/>
      <c r="AA4" s="54"/>
      <c r="AB4" s="54"/>
      <c r="AC4" s="54"/>
      <c r="AD4" s="50"/>
      <c r="AE4" s="45"/>
      <c r="AF4" s="46"/>
    </row>
    <row r="5" spans="1:32" ht="14.25" customHeight="1">
      <c r="A5" s="55" t="s">
        <v>176</v>
      </c>
      <c r="B5" s="56" t="str">
        <f>'リーグ割り当て'!C17</f>
        <v>名前</v>
      </c>
      <c r="C5" s="56" t="str">
        <f>'リーグ割り当て'!D17</f>
        <v>CR担当</v>
      </c>
      <c r="D5" s="57" t="str">
        <f>'リーグ割り当て'!E17</f>
        <v>ヘルプ、他</v>
      </c>
      <c r="E5" s="44"/>
      <c r="F5" s="55" t="s">
        <v>177</v>
      </c>
      <c r="G5" s="56" t="s">
        <v>20</v>
      </c>
      <c r="H5" s="57" t="s">
        <v>178</v>
      </c>
      <c r="K5" s="58" t="s">
        <v>179</v>
      </c>
      <c r="L5" s="58"/>
      <c r="M5" s="58"/>
      <c r="N5" s="58"/>
      <c r="O5" s="58"/>
      <c r="P5" s="58"/>
      <c r="Q5" s="58"/>
      <c r="R5" s="58"/>
      <c r="S5" s="58"/>
      <c r="T5" s="58"/>
      <c r="U5" s="58"/>
      <c r="V5" s="58"/>
      <c r="W5" s="58"/>
      <c r="X5" s="58"/>
      <c r="Y5" s="58"/>
      <c r="Z5" s="58"/>
      <c r="AA5" s="58"/>
      <c r="AB5" s="58"/>
      <c r="AC5" s="58"/>
      <c r="AE5" s="45"/>
      <c r="AF5" s="46"/>
    </row>
    <row r="6" spans="1:32" ht="14.25" customHeight="1">
      <c r="A6" s="59">
        <v>1</v>
      </c>
      <c r="B6" s="60" t="str">
        <f>IF($A6&lt;=$B$2,INDEX('リーグ割り当て'!$C$18:$E$117,$A6+VLOOKUP($B$1,'リーグ割り当て'!$B$3:$E$12,4,FALSE),1),"")</f>
        <v>ベルＡ</v>
      </c>
      <c r="C6" s="60" t="str">
        <f>IF($A6&lt;=$B$2,INDEX('リーグ割り当て'!$C$18:$E$117,$A6+VLOOKUP($B$1,'リーグ割り当て'!$B$3:$E$12,4,FALSE),2),"")</f>
        <v>アーリエル、congelo</v>
      </c>
      <c r="D6" s="61">
        <f>IF($A6&lt;=$B$2,INDEX('リーグ割り当て'!$C$18:$E$117,$A6+VLOOKUP($B$1,'リーグ割り当て'!$B$3:$E$12,4,FALSE),3),"")</f>
        <v>0</v>
      </c>
      <c r="F6" s="59">
        <v>1</v>
      </c>
      <c r="G6" s="62" t="str">
        <f>HLOOKUP(F6,$AH$129:$AU$131,3,FALSE)</f>
        <v>USG</v>
      </c>
      <c r="H6" s="63">
        <f>HLOOKUP(F6,$AH$129:$AU$131,2,FALSE)</f>
        <v>24</v>
      </c>
      <c r="I6" s="64" t="str">
        <f>IF(G6="","",CONCATENATE(F6,"位:",G6,"/",H6,"pt "))</f>
        <v>1位:USG/24pt </v>
      </c>
      <c r="K6" s="65" t="str">
        <f>IF(2*ROUNDDOWN((B$2+1)/2,0)&gt;A6,CONCATENATE(A6,"回戦 ",Q6,R6,S6,T6,U6,V6,W6,X6,Y6,Z6,AA6,AB6,AC6),"")</f>
        <v>1回戦 ベルＡ - MGN / クルＡ - INF / USG-海の馬 / 銀弾丸 - マリン / アゴA - シロA</v>
      </c>
      <c r="L6" s="66"/>
      <c r="M6" s="66"/>
      <c r="N6" s="66"/>
      <c r="O6" s="66"/>
      <c r="P6" s="66"/>
      <c r="Q6" s="67" t="str">
        <f>IF(B23="-",CONCATENATE(B$22,"お休み"),IF(MATCH(B$22,$B$6:$B$19,0)&lt;MATCH(B23,$B$6:$B$19,0),CONCATENATE(B$22," - ",B23),""))</f>
        <v>ベルＡ - MGN</v>
      </c>
      <c r="R6" s="67" t="str">
        <f>IF(D23="-",CONCATENATE(" / ",B$22,"お休み"),IF(MATCH(D$22,$B$6:$B$19,0)&lt;MATCH(D23,$B$6:$B$19,0),CONCATENATE(" / ",D$22," - ",D23),""))</f>
        <v> / クルＡ - INF</v>
      </c>
      <c r="S6" s="67" t="str">
        <f>IF(F23="-",CONCATENATE(" / ",F$22,"お休み"),IF(MATCH(F$22,$B$6:$B$19,0)&lt;MATCH(F23,$B$6:$B$19,0),CONCATENATE(" / ",F$22,"-",F23),""))</f>
        <v> / USG-海の馬</v>
      </c>
      <c r="T6" s="67">
        <f>IF(H23="-",CONCATENATE(" / ",H$22,"お休み"),IF(MATCH(H$22,$B$6:$B$19,0)&lt;MATCH(H23,$B$6:$B$19,0),CONCATENATE(" / ",H$22," - ",H23),""))</f>
      </c>
      <c r="U6" s="67">
        <f>IF(J23="-",CONCATENATE(" / ",J$22,"お休み"),IF(MATCH(J$22,$B$6:$B$19,0)&lt;MATCH(J23,$B$6:$B$19,0),CONCATENATE(" / ",J$22," - ",J23),""))</f>
      </c>
      <c r="V6" s="67" t="str">
        <f>IF(L23="-",CONCATENATE(" / ",L$22,"お休み"),IF(MATCH(L$22,$B$6:$B$19,0)&lt;MATCH(L23,$B$6:$B$19,0),CONCATENATE(" / ",L$22," - ",L23),""))</f>
        <v> / 銀弾丸 - マリン</v>
      </c>
      <c r="W6" s="67" t="str">
        <f>IF(N23="-",CONCATENATE(" / ",N$22,"お休み"),IF(MATCH(N$22,$B$6:$B$19,0)&lt;MATCH(N23,$B$6:$B$19,0),CONCATENATE(" / ",N$22," - ",N23),""))</f>
        <v> / アゴA - シロA</v>
      </c>
      <c r="X6" s="67">
        <f>IF(P23="-",CONCATENATE(" / ",P$22,"お休み"),IF(MATCH(P$22,$B$6:$B$19,0)&lt;MATCH(P23,$B$6:$B$19,0),CONCATENATE(" / ",P$22," - ",P23),""))</f>
      </c>
      <c r="Y6" s="67">
        <f>IF(R23="-",CONCATENATE(" / ",R$22,"お休み"),IF(MATCH(R$22,$B$6:$B$19,0)&lt;MATCH(R23,$B$6:$B$19,0),CONCATENATE(" / ",R$22," - ",R23),""))</f>
      </c>
      <c r="Z6" s="67">
        <f>IF(T23="-",CONCATENATE(" / ",T$22,"お休み"),IF(T23="-",CONCATENATE(" / ",T$22,"お休み"),IF(MATCH(T$22,$B$6:$B$19,0)&lt;MATCH(T23,$B$6:$B$19,0),CONCATENATE(" / ",T$22," - ",T23),"")))</f>
      </c>
      <c r="AA6" s="67">
        <f>IF(V23="-",CONCATENATE(" / ",V$22,"お休み"),IF(MATCH(V$22,$B$6:$B$19,0)&lt;MATCH(V23,$B$6:$B$19,0),CONCATENATE("/ ",V$22,"-",V23),""))</f>
      </c>
      <c r="AB6" s="67">
        <f>IF(X23="-",CONCATENATE(" / ",X$22,"お休み"),IF(MATCH(X$22,$B$6:$B$19,0)&lt;MATCH(X23,$B$6:$B$19,0),CONCATENATE("/ ",X$22,"-",X23),""))</f>
      </c>
      <c r="AC6" s="68">
        <f>IF(Z23="-",CONCATENATE(" / ",Z$22,"お休み"),IF(MATCH(Z$22,$B$6:$B$19,0)&lt;MATCH(Z23,$B$6:$B$19,0),CONCATENATE("/ ",Z$22,"-",Z23),""))</f>
      </c>
      <c r="AE6" s="45"/>
      <c r="AF6" s="46"/>
    </row>
    <row r="7" spans="1:47" ht="13.5">
      <c r="A7" s="59">
        <v>2</v>
      </c>
      <c r="B7" s="60" t="str">
        <f>IF($A7&lt;=$B$2,INDEX('リーグ割り当て'!$C$18:$E$117,$A7+VLOOKUP($B$1,'リーグ割り当て'!$B$3:$E$12,4,FALSE),1),"")</f>
        <v>クルＡ</v>
      </c>
      <c r="C7" s="60" t="str">
        <f>IF($A7&lt;=$B$2,INDEX('リーグ割り当て'!$C$18:$E$117,$A7+VLOOKUP($B$1,'リーグ割り当て'!$B$3:$E$12,4,FALSE),2),"")</f>
        <v>MYU、Fantasista</v>
      </c>
      <c r="D7" s="61">
        <f>IF($A7&lt;=$B$2,INDEX('リーグ割り当て'!$C$18:$E$117,$A7+VLOOKUP($B$1,'リーグ割り当て'!$B$3:$E$12,4,FALSE),3),"")</f>
        <v>0</v>
      </c>
      <c r="F7" s="59">
        <v>2</v>
      </c>
      <c r="G7" s="62" t="str">
        <f>HLOOKUP(F7,$AH$129:$AU$131,3,FALSE)</f>
        <v>アゴA</v>
      </c>
      <c r="H7" s="63">
        <f>HLOOKUP(F7,$AH$129:$AU$131,2,FALSE)</f>
        <v>24</v>
      </c>
      <c r="I7" s="64" t="str">
        <f>IF(G7="","",CONCATENATE(F7,"位:",G7,"/",H7,"pt "))</f>
        <v>2位:アゴA/24pt </v>
      </c>
      <c r="K7" s="65" t="str">
        <f>IF(2*ROUNDDOWN((B$2+1)/2,0)&gt;A7,CONCATENATE(A7,"回戦 ",Q7,R7,S7,T7,U7,V7,W7,X7,Y7,Z7,AA7,AB7,AC7),"")</f>
        <v>2回戦 ベルＡ - 銀弾丸 / クルＡ - MGN / USG-アゴA / INF - シロA / 海の馬 - マリン</v>
      </c>
      <c r="L7" s="66"/>
      <c r="M7" s="66"/>
      <c r="N7" s="66"/>
      <c r="O7" s="66"/>
      <c r="P7" s="66"/>
      <c r="Q7" s="67" t="str">
        <f>IF(B24="-",CONCATENATE(B$22,"お休み"),IF(MATCH(B$22,$B$6:$B$19,0)&lt;MATCH(B24,$B$6:$B$19,0),CONCATENATE(B$22," - ",B24),""))</f>
        <v>ベルＡ - 銀弾丸</v>
      </c>
      <c r="R7" s="67" t="str">
        <f>IF(D24="-",CONCATENATE(" / ",B$22,"お休み"),IF(MATCH(D$22,$B$6:$B$19,0)&lt;MATCH(D24,$B$6:$B$19,0),CONCATENATE(" / ",D$22," - ",D24),""))</f>
        <v> / クルＡ - MGN</v>
      </c>
      <c r="S7" s="67" t="str">
        <f>IF(F24="-",CONCATENATE(" / ",F$22,"お休み"),IF(MATCH(F$22,$B$6:$B$19,0)&lt;MATCH(F24,$B$6:$B$19,0),CONCATENATE(" / ",F$22,"-",F24),""))</f>
        <v> / USG-アゴA</v>
      </c>
      <c r="T7" s="67" t="str">
        <f>IF(H24="-",CONCATENATE(" / ",H$22,"お休み"),IF(MATCH(H$22,$B$6:$B$19,0)&lt;MATCH(H24,$B$6:$B$19,0),CONCATENATE(" / ",H$22," - ",H24),""))</f>
        <v> / INF - シロA</v>
      </c>
      <c r="U7" s="67" t="str">
        <f>IF(J24="-",CONCATENATE(" / ",J$22,"お休み"),IF(MATCH(J$22,$B$6:$B$19,0)&lt;MATCH(J24,$B$6:$B$19,0),CONCATENATE(" / ",J$22," - ",J24),""))</f>
        <v> / 海の馬 - マリン</v>
      </c>
      <c r="V7" s="67">
        <f>IF(L24="-",CONCATENATE(" / ",L$22,"お休み"),IF(MATCH(L$22,$B$6:$B$19,0)&lt;MATCH(L24,$B$6:$B$19,0),CONCATENATE(" / ",L$22," - ",L24),""))</f>
      </c>
      <c r="W7" s="67">
        <f>IF(N24="-",CONCATENATE(" / ",N$22,"お休み"),IF(MATCH(N$22,$B$6:$B$19,0)&lt;MATCH(N24,$B$6:$B$19,0),CONCATENATE(" / ",N$22," - ",N24),""))</f>
      </c>
      <c r="X7" s="67">
        <f>IF(P24="-",CONCATENATE(" / ",P$22,"お休み"),IF(MATCH(P$22,$B$6:$B$19,0)&lt;MATCH(P24,$B$6:$B$19,0),CONCATENATE(" / ",P$22," - ",P24),""))</f>
      </c>
      <c r="Y7" s="67">
        <f>IF(R24="-",CONCATENATE(" / ",R$22,"お休み"),IF(MATCH(R$22,$B$6:$B$19,0)&lt;MATCH(R24,$B$6:$B$19,0),CONCATENATE(" / ",R$22," - ",R24),""))</f>
      </c>
      <c r="Z7" s="67">
        <f>IF(T24="-",CONCATENATE(" / ",T$22,"お休み"),IF(T24="-",CONCATENATE(" / ",T$22,"お休み"),IF(MATCH(T$22,$B$6:$B$19,0)&lt;MATCH(T24,$B$6:$B$19,0),CONCATENATE(" / ",T$22," - ",T24),"")))</f>
      </c>
      <c r="AA7" s="67">
        <f>IF(V24="-",CONCATENATE(" / ",V$22,"お休み"),IF(MATCH(V$22,$B$6:$B$19,0)&lt;MATCH(V24,$B$6:$B$19,0),CONCATENATE("/ ",V$22,"-",V24),""))</f>
      </c>
      <c r="AB7" s="67">
        <f>IF(X24="-",CONCATENATE(" / ",X$22,"お休み"),IF(MATCH(X$22,$B$6:$B$19,0)&lt;MATCH(X24,$B$6:$B$19,0),CONCATENATE("/ ",X$22,"-",X24),""))</f>
      </c>
      <c r="AC7" s="68">
        <f>IF(Z24="-",CONCATENATE(" / ",Z$22,"お休み"),IF(MATCH(Z$22,$B$6:$B$19,0)&lt;MATCH(Z24,$B$6:$B$19,0),CONCATENATE("/ ",Z$22,"-",Z24),""))</f>
      </c>
      <c r="AE7" s="45"/>
      <c r="AF7" s="46"/>
      <c r="AG7" s="69"/>
      <c r="AH7" s="70" t="str">
        <f>B22</f>
        <v>ベルＡ</v>
      </c>
      <c r="AI7" s="70" t="str">
        <f>D22</f>
        <v>クルＡ</v>
      </c>
      <c r="AJ7" s="70" t="str">
        <f>F22</f>
        <v>USG</v>
      </c>
      <c r="AK7" s="70" t="str">
        <f>H22</f>
        <v>INF</v>
      </c>
      <c r="AL7" s="70" t="str">
        <f>J22</f>
        <v>海の馬</v>
      </c>
      <c r="AM7" s="70" t="str">
        <f>L22</f>
        <v>銀弾丸</v>
      </c>
      <c r="AN7" s="70" t="str">
        <f>N22</f>
        <v>アゴA</v>
      </c>
      <c r="AO7" s="70" t="str">
        <f>P22</f>
        <v>マリン</v>
      </c>
      <c r="AP7" s="70" t="str">
        <f>R22</f>
        <v>シロA</v>
      </c>
      <c r="AQ7" s="70" t="str">
        <f>T22</f>
        <v>MGN</v>
      </c>
      <c r="AR7" s="70">
        <f>V22</f>
      </c>
      <c r="AS7" s="70">
        <f>X22</f>
      </c>
      <c r="AT7" s="70">
        <f>Z22</f>
      </c>
      <c r="AU7" s="71">
        <f>AB22</f>
      </c>
    </row>
    <row r="8" spans="1:47" ht="13.5">
      <c r="A8" s="59">
        <v>3</v>
      </c>
      <c r="B8" s="60" t="str">
        <f>IF($A8&lt;=$B$2,INDEX('リーグ割り当て'!$C$18:$E$117,$A8+VLOOKUP($B$1,'リーグ割り当て'!$B$3:$E$12,4,FALSE),1),"")</f>
        <v>USG</v>
      </c>
      <c r="C8" s="60" t="str">
        <f>IF($A8&lt;=$B$2,INDEX('リーグ割り当て'!$C$18:$E$117,$A8+VLOOKUP($B$1,'リーグ割り当て'!$B$3:$E$12,4,FALSE),2),"")</f>
        <v>デュパスキエ、もりすうん</v>
      </c>
      <c r="D8" s="61" t="s">
        <v>180</v>
      </c>
      <c r="F8" s="59">
        <v>3</v>
      </c>
      <c r="G8" s="62" t="str">
        <f>HLOOKUP(F8,$AH$129:$AU$131,3,FALSE)</f>
        <v>INF</v>
      </c>
      <c r="H8" s="63">
        <f>HLOOKUP(F8,$AH$129:$AU$131,2,FALSE)</f>
        <v>15</v>
      </c>
      <c r="I8" s="64" t="str">
        <f>IF(G8="","",CONCATENATE(F8,"位:",G8,"/",H8,"pt "))</f>
        <v>3位:INF/15pt </v>
      </c>
      <c r="K8" s="65" t="str">
        <f>IF(2*ROUNDDOWN((B$2+1)/2,0)&gt;A8,CONCATENATE(A8,"回戦 ",Q8,R8,S8,T8,U8,V8,W8,X8,Y8,Z8,AA8,AB8,AC8),"")</f>
        <v>3回戦 ベルＡ - マリン / クルＡ - アゴA / USG-銀弾丸 / INF - MGN / 海の馬 - シロA</v>
      </c>
      <c r="L8" s="66"/>
      <c r="M8" s="66"/>
      <c r="N8" s="66"/>
      <c r="O8" s="66"/>
      <c r="P8" s="66"/>
      <c r="Q8" s="67" t="str">
        <f>IF(B25="-",CONCATENATE(B$22,"お休み"),IF(MATCH(B$22,$B$6:$B$19,0)&lt;MATCH(B25,$B$6:$B$19,0),CONCATENATE(B$22," - ",B25),""))</f>
        <v>ベルＡ - マリン</v>
      </c>
      <c r="R8" s="67" t="str">
        <f>IF(D25="-",CONCATENATE(" / ",B$22,"お休み"),IF(MATCH(D$22,$B$6:$B$19,0)&lt;MATCH(D25,$B$6:$B$19,0),CONCATENATE(" / ",D$22," - ",D25),""))</f>
        <v> / クルＡ - アゴA</v>
      </c>
      <c r="S8" s="67" t="str">
        <f>IF(F25="-",CONCATENATE(" / ",F$22,"お休み"),IF(MATCH(F$22,$B$6:$B$19,0)&lt;MATCH(F25,$B$6:$B$19,0),CONCATENATE(" / ",F$22,"-",F25),""))</f>
        <v> / USG-銀弾丸</v>
      </c>
      <c r="T8" s="67" t="str">
        <f>IF(H25="-",CONCATENATE(" / ",H$22,"お休み"),IF(MATCH(H$22,$B$6:$B$19,0)&lt;MATCH(H25,$B$6:$B$19,0),CONCATENATE(" / ",H$22," - ",H25),""))</f>
        <v> / INF - MGN</v>
      </c>
      <c r="U8" s="67" t="str">
        <f>IF(J25="-",CONCATENATE(" / ",J$22,"お休み"),IF(MATCH(J$22,$B$6:$B$19,0)&lt;MATCH(J25,$B$6:$B$19,0),CONCATENATE(" / ",J$22," - ",J25),""))</f>
        <v> / 海の馬 - シロA</v>
      </c>
      <c r="V8" s="67">
        <f>IF(L25="-",CONCATENATE(" / ",L$22,"お休み"),IF(MATCH(L$22,$B$6:$B$19,0)&lt;MATCH(L25,$B$6:$B$19,0),CONCATENATE(" / ",L$22," - ",L25),""))</f>
      </c>
      <c r="W8" s="67">
        <f>IF(N25="-",CONCATENATE(" / ",N$22,"お休み"),IF(MATCH(N$22,$B$6:$B$19,0)&lt;MATCH(N25,$B$6:$B$19,0),CONCATENATE(" / ",N$22," - ",N25),""))</f>
      </c>
      <c r="X8" s="67">
        <f>IF(P25="-",CONCATENATE(" / ",P$22,"お休み"),IF(MATCH(P$22,$B$6:$B$19,0)&lt;MATCH(P25,$B$6:$B$19,0),CONCATENATE(" / ",P$22," - ",P25),""))</f>
      </c>
      <c r="Y8" s="67">
        <f>IF(R25="-",CONCATENATE(" / ",R$22,"お休み"),IF(MATCH(R$22,$B$6:$B$19,0)&lt;MATCH(R25,$B$6:$B$19,0),CONCATENATE(" / ",R$22," - ",R25),""))</f>
      </c>
      <c r="Z8" s="67">
        <f>IF(T25="-",CONCATENATE(" / ",T$22,"お休み"),IF(T25="-",CONCATENATE(" / ",T$22,"お休み"),IF(MATCH(T$22,$B$6:$B$19,0)&lt;MATCH(T25,$B$6:$B$19,0),CONCATENATE(" / ",T$22," - ",T25),"")))</f>
      </c>
      <c r="AA8" s="67">
        <f>IF(V25="-",CONCATENATE(" / ",V$22,"お休み"),IF(MATCH(V$22,$B$6:$B$19,0)&lt;MATCH(V25,$B$6:$B$19,0),CONCATENATE("/ ",V$22,"-",V25),""))</f>
      </c>
      <c r="AB8" s="67">
        <f>IF(X25="-",CONCATENATE(" / ",X$22,"お休み"),IF(MATCH(X$22,$B$6:$B$19,0)&lt;MATCH(X25,$B$6:$B$19,0),CONCATENATE("/ ",X$22,"-",X25),""))</f>
      </c>
      <c r="AC8" s="68">
        <f>IF(Z25="-",CONCATENATE(" / ",Z$22,"お休み"),IF(MATCH(Z$22,$B$6:$B$19,0)&lt;MATCH(Z25,$B$6:$B$19,0),CONCATENATE("/ ",Z$22,"-",Z25),""))</f>
      </c>
      <c r="AE8" s="45"/>
      <c r="AF8" s="46"/>
      <c r="AG8" s="72" t="str">
        <f>B6</f>
        <v>ベルＡ</v>
      </c>
      <c r="AH8" s="73"/>
      <c r="AI8" s="74">
        <f ca="1">IF(OR($AG8="",AI$7=""),"",IF(ISBLANK(VLOOKUP($AG8,OFFSET($B$23:$AC$35,0,(COLUMN()-COLUMN($AH$8))*2,13,2),2,FALSE)),"",VLOOKUP($AG8,OFFSET($B$23:$AC$35,0,(COLUMN()-COLUMN($AH$8))*2,13,2),2,FALSE)))</f>
        <v>3</v>
      </c>
      <c r="AJ8" s="74">
        <f ca="1">IF(OR($AG8="",AJ$7=""),"",IF(ISBLANK(VLOOKUP($AG8,OFFSET($B$23:$AC$35,0,(COLUMN()-COLUMN($AH$8))*2,13,2),2,FALSE)),"",VLOOKUP($AG8,OFFSET($B$23:$AC$35,0,(COLUMN()-COLUMN($AH$8))*2,13,2),2,FALSE)))</f>
        <v>3</v>
      </c>
      <c r="AK8" s="74">
        <f ca="1">IF(OR($AG8="",AK$7=""),"",IF(ISBLANK(VLOOKUP($AG8,OFFSET($B$23:$AC$35,0,(COLUMN()-COLUMN($AH$8))*2,13,2),2,FALSE)),"",VLOOKUP($AG8,OFFSET($B$23:$AC$35,0,(COLUMN()-COLUMN($AH$8))*2,13,2),2,FALSE)))</f>
        <v>0</v>
      </c>
      <c r="AL8" s="74">
        <f ca="1">IF(OR($AG8="",AL$7=""),"",IF(ISBLANK(VLOOKUP($AG8,OFFSET($B$23:$AC$35,0,(COLUMN()-COLUMN($AH$8))*2,13,2),2,FALSE)),"",VLOOKUP($AG8,OFFSET($B$23:$AC$35,0,(COLUMN()-COLUMN($AH$8))*2,13,2),2,FALSE)))</f>
        <v>0</v>
      </c>
      <c r="AM8" s="74">
        <f ca="1">IF(OR($AG8="",AM$7=""),"",IF(ISBLANK(VLOOKUP($AG8,OFFSET($B$23:$AC$35,0,(COLUMN()-COLUMN($AH$8))*2,13,2),2,FALSE)),"",VLOOKUP($AG8,OFFSET($B$23:$AC$35,0,(COLUMN()-COLUMN($AH$8))*2,13,2),2,FALSE)))</f>
        <v>0</v>
      </c>
      <c r="AN8" s="74">
        <f ca="1">IF(OR($AG8="",AN$7=""),"",IF(ISBLANK(VLOOKUP($AG8,OFFSET($B$23:$AC$35,0,(COLUMN()-COLUMN($AH$8))*2,13,2),2,FALSE)),"",VLOOKUP($AG8,OFFSET($B$23:$AC$35,0,(COLUMN()-COLUMN($AH$8))*2,13,2),2,FALSE)))</f>
        <v>3</v>
      </c>
      <c r="AO8" s="74">
        <f ca="1">IF(OR($AG8="",AO$7=""),"",IF(ISBLANK(VLOOKUP($AG8,OFFSET($B$23:$AC$35,0,(COLUMN()-COLUMN($AH$8))*2,13,2),2,FALSE)),"",VLOOKUP($AG8,OFFSET($B$23:$AC$35,0,(COLUMN()-COLUMN($AH$8))*2,13,2),2,FALSE)))</f>
        <v>3</v>
      </c>
      <c r="AP8" s="74">
        <f ca="1">IF(OR($AG8="",AP$7=""),"",IF(ISBLANK(VLOOKUP($AG8,OFFSET($B$23:$AC$35,0,(COLUMN()-COLUMN($AH$8))*2,13,2),2,FALSE)),"",VLOOKUP($AG8,OFFSET($B$23:$AC$35,0,(COLUMN()-COLUMN($AH$8))*2,13,2),2,FALSE)))</f>
        <v>3</v>
      </c>
      <c r="AQ8" s="74">
        <f ca="1">IF(OR($AG8="",AQ$7=""),"",IF(ISBLANK(VLOOKUP($AG8,OFFSET($B$23:$AC$35,0,(COLUMN()-COLUMN($AH$8))*2,13,2),2,FALSE)),"",VLOOKUP($AG8,OFFSET($B$23:$AC$35,0,(COLUMN()-COLUMN($AH$8))*2,13,2),2,FALSE)))</f>
        <v>0</v>
      </c>
      <c r="AR8" s="74">
        <f ca="1">IF(OR($AG8="",AR$7=""),"",IF(ISBLANK(VLOOKUP($AG8,OFFSET($B$23:$AC$35,0,(COLUMN()-COLUMN($AH$8))*2,13,2),2,FALSE)),"",VLOOKUP($AG8,OFFSET($B$23:$AC$35,0,(COLUMN()-COLUMN($AH$8))*2,13,2),2,FALSE)))</f>
      </c>
      <c r="AS8" s="74">
        <f ca="1">IF(OR($AG8="",AS$7=""),"",IF(ISBLANK(VLOOKUP($AG8,OFFSET($B$23:$AC$35,0,(COLUMN()-COLUMN($AH$8))*2,13,2),2,FALSE)),"",VLOOKUP($AG8,OFFSET($B$23:$AC$35,0,(COLUMN()-COLUMN($AH$8))*2,13,2),2,FALSE)))</f>
      </c>
      <c r="AT8" s="74">
        <f ca="1">IF(OR($AG8="",AT$7=""),"",IF(ISBLANK(VLOOKUP($AG8,OFFSET($B$23:$AC$35,0,(COLUMN()-COLUMN($AH$8))*2,13,2),2,FALSE)),"",VLOOKUP($AG8,OFFSET($B$23:$AC$35,0,(COLUMN()-COLUMN($AH$8))*2,13,2),2,FALSE)))</f>
      </c>
      <c r="AU8" s="75">
        <f ca="1">IF(OR($AG8="",AU$7=""),"",IF(ISBLANK(VLOOKUP($AG8,OFFSET($B$23:$AC$35,0,(COLUMN()-COLUMN($AH$8))*2,13,2),2,FALSE)),"",VLOOKUP($AG8,OFFSET($B$23:$AC$35,0,(COLUMN()-COLUMN($AH$8))*2,13,2),2,FALSE)))</f>
      </c>
    </row>
    <row r="9" spans="1:47" ht="13.5">
      <c r="A9" s="59">
        <v>4</v>
      </c>
      <c r="B9" s="60" t="str">
        <f>IF($A9&lt;=$B$2,INDEX('リーグ割り当て'!$C$18:$E$117,$A9+VLOOKUP($B$1,'リーグ割り当て'!$B$3:$E$12,4,FALSE),1),"")</f>
        <v>INF</v>
      </c>
      <c r="C9" s="60" t="str">
        <f>IF($A9&lt;=$B$2,INDEX('リーグ割り当て'!$C$18:$E$117,$A9+VLOOKUP($B$1,'リーグ割り当て'!$B$3:$E$12,4,FALSE),2),"")</f>
        <v>フェルト、ダムニー</v>
      </c>
      <c r="D9" s="61">
        <f>IF($A9&lt;=$B$2,INDEX('リーグ割り当て'!$C$18:$E$117,$A9+VLOOKUP($B$1,'リーグ割り当て'!$B$3:$E$12,4,FALSE),3),"")</f>
        <v>0</v>
      </c>
      <c r="F9" s="59">
        <v>4</v>
      </c>
      <c r="G9" s="62" t="str">
        <f>HLOOKUP(F9,$AH$129:$AU$131,3,FALSE)</f>
        <v>シロA</v>
      </c>
      <c r="H9" s="63">
        <f>HLOOKUP(F9,$AH$129:$AU$131,2,FALSE)</f>
        <v>15</v>
      </c>
      <c r="I9" s="64" t="str">
        <f>IF(G9="","",CONCATENATE(F9,"位:",G9,"/",H9,"pt "))</f>
        <v>4位:シロA/15pt </v>
      </c>
      <c r="K9" s="65" t="str">
        <f>IF(2*ROUNDDOWN((B$2+1)/2,0)&gt;A9,CONCATENATE(A9,"回戦 ",Q9,R9,S9,T9,U9,V9,W9,X9,Y9,Z9,AA9,AB9,AC9),"")</f>
        <v>4回戦 ベルＡ - 海の馬 / クルＡ - シロA / USG-MGN / INF - マリン / 銀弾丸 - アゴA</v>
      </c>
      <c r="L9" s="66"/>
      <c r="M9" s="66"/>
      <c r="N9" s="66"/>
      <c r="O9" s="66"/>
      <c r="P9" s="66"/>
      <c r="Q9" s="67" t="str">
        <f>IF(B26="-",CONCATENATE(B$22,"お休み"),IF(MATCH(B$22,$B$6:$B$19,0)&lt;MATCH(B26,$B$6:$B$19,0),CONCATENATE(B$22," - ",B26),""))</f>
        <v>ベルＡ - 海の馬</v>
      </c>
      <c r="R9" s="67" t="str">
        <f>IF(D26="-",CONCATENATE(" / ",B$22,"お休み"),IF(MATCH(D$22,$B$6:$B$19,0)&lt;MATCH(D26,$B$6:$B$19,0),CONCATENATE(" / ",D$22," - ",D26),""))</f>
        <v> / クルＡ - シロA</v>
      </c>
      <c r="S9" s="67" t="str">
        <f>IF(F26="-",CONCATENATE(" / ",F$22,"お休み"),IF(MATCH(F$22,$B$6:$B$19,0)&lt;MATCH(F26,$B$6:$B$19,0),CONCATENATE(" / ",F$22,"-",F26),""))</f>
        <v> / USG-MGN</v>
      </c>
      <c r="T9" s="67" t="str">
        <f>IF(H26="-",CONCATENATE(" / ",H$22,"お休み"),IF(MATCH(H$22,$B$6:$B$19,0)&lt;MATCH(H26,$B$6:$B$19,0),CONCATENATE(" / ",H$22," - ",H26),""))</f>
        <v> / INF - マリン</v>
      </c>
      <c r="U9" s="67">
        <f>IF(J26="-",CONCATENATE(" / ",J$22,"お休み"),IF(MATCH(J$22,$B$6:$B$19,0)&lt;MATCH(J26,$B$6:$B$19,0),CONCATENATE(" / ",J$22," - ",J26),""))</f>
      </c>
      <c r="V9" s="67" t="str">
        <f>IF(L26="-",CONCATENATE(" / ",L$22,"お休み"),IF(MATCH(L$22,$B$6:$B$19,0)&lt;MATCH(L26,$B$6:$B$19,0),CONCATENATE(" / ",L$22," - ",L26),""))</f>
        <v> / 銀弾丸 - アゴA</v>
      </c>
      <c r="W9" s="67">
        <f>IF(N26="-",CONCATENATE(" / ",N$22,"お休み"),IF(MATCH(N$22,$B$6:$B$19,0)&lt;MATCH(N26,$B$6:$B$19,0),CONCATENATE(" / ",N$22," - ",N26),""))</f>
      </c>
      <c r="X9" s="67">
        <f>IF(P26="-",CONCATENATE(" / ",P$22,"お休み"),IF(MATCH(P$22,$B$6:$B$19,0)&lt;MATCH(P26,$B$6:$B$19,0),CONCATENATE(" / ",P$22," - ",P26),""))</f>
      </c>
      <c r="Y9" s="67">
        <f>IF(R26="-",CONCATENATE(" / ",R$22,"お休み"),IF(MATCH(R$22,$B$6:$B$19,0)&lt;MATCH(R26,$B$6:$B$19,0),CONCATENATE(" / ",R$22," - ",R26),""))</f>
      </c>
      <c r="Z9" s="67">
        <f>IF(T26="-",CONCATENATE(" / ",T$22,"お休み"),IF(T26="-",CONCATENATE(" / ",T$22,"お休み"),IF(MATCH(T$22,$B$6:$B$19,0)&lt;MATCH(T26,$B$6:$B$19,0),CONCATENATE(" / ",T$22," - ",T26),"")))</f>
      </c>
      <c r="AA9" s="67">
        <f>IF(V26="-",CONCATENATE(" / ",V$22,"お休み"),IF(MATCH(V$22,$B$6:$B$19,0)&lt;MATCH(V26,$B$6:$B$19,0),CONCATENATE("/ ",V$22,"-",V26),""))</f>
      </c>
      <c r="AB9" s="67">
        <f>IF(X26="-",CONCATENATE(" / ",X$22,"お休み"),IF(MATCH(X$22,$B$6:$B$19,0)&lt;MATCH(X26,$B$6:$B$19,0),CONCATENATE("/ ",X$22,"-",X26),""))</f>
      </c>
      <c r="AC9" s="68">
        <f>IF(Z26="-",CONCATENATE(" / ",Z$22,"お休み"),IF(MATCH(Z$22,$B$6:$B$19,0)&lt;MATCH(Z26,$B$6:$B$19,0),CONCATENATE("/ ",Z$22,"-",Z26),""))</f>
      </c>
      <c r="AE9" s="45"/>
      <c r="AF9" s="46"/>
      <c r="AG9" s="72" t="str">
        <f>B7</f>
        <v>クルＡ</v>
      </c>
      <c r="AH9" s="76">
        <f ca="1">IF(OR($AG9="",AH$7=""),"",IF(ISBLANK(VLOOKUP($AG9,OFFSET($B$23:$AC$35,0,(COLUMN()-COLUMN($AH$8))*2,13,2),2,FALSE)),"",VLOOKUP($AG9,OFFSET($B$23:$AC$35,0,(COLUMN()-COLUMN($AH$8))*2,13,2),2,FALSE)))</f>
        <v>0</v>
      </c>
      <c r="AI9" s="77"/>
      <c r="AJ9" s="78">
        <f ca="1">IF(OR($AG9="",AJ$7=""),"",IF(ISBLANK(VLOOKUP($AG9,OFFSET($B$23:$AC$35,0,(COLUMN()-COLUMN($AH$8))*2,13,2),2,FALSE)),"",VLOOKUP($AG9,OFFSET($B$23:$AC$35,0,(COLUMN()-COLUMN($AH$8))*2,13,2),2,FALSE)))</f>
        <v>3</v>
      </c>
      <c r="AK9" s="78">
        <f ca="1">IF(OR($AG9="",AK$7=""),"",IF(ISBLANK(VLOOKUP($AG9,OFFSET($B$23:$AC$35,0,(COLUMN()-COLUMN($AH$8))*2,13,2),2,FALSE)),"",VLOOKUP($AG9,OFFSET($B$23:$AC$35,0,(COLUMN()-COLUMN($AH$8))*2,13,2),2,FALSE)))</f>
        <v>0</v>
      </c>
      <c r="AL9" s="78">
        <f ca="1">IF(OR($AG9="",AL$7=""),"",IF(ISBLANK(VLOOKUP($AG9,OFFSET($B$23:$AC$35,0,(COLUMN()-COLUMN($AH$8))*2,13,2),2,FALSE)),"",VLOOKUP($AG9,OFFSET($B$23:$AC$35,0,(COLUMN()-COLUMN($AH$8))*2,13,2),2,FALSE)))</f>
        <v>3</v>
      </c>
      <c r="AM9" s="78">
        <f ca="1">IF(OR($AG9="",AM$7=""),"",IF(ISBLANK(VLOOKUP($AG9,OFFSET($B$23:$AC$35,0,(COLUMN()-COLUMN($AH$8))*2,13,2),2,FALSE)),"",VLOOKUP($AG9,OFFSET($B$23:$AC$35,0,(COLUMN()-COLUMN($AH$8))*2,13,2),2,FALSE)))</f>
        <v>0</v>
      </c>
      <c r="AN9" s="78">
        <f ca="1">IF(OR($AG9="",AN$7=""),"",IF(ISBLANK(VLOOKUP($AG9,OFFSET($B$23:$AC$35,0,(COLUMN()-COLUMN($AH$8))*2,13,2),2,FALSE)),"",VLOOKUP($AG9,OFFSET($B$23:$AC$35,0,(COLUMN()-COLUMN($AH$8))*2,13,2),2,FALSE)))</f>
        <v>3</v>
      </c>
      <c r="AO9" s="78">
        <f ca="1">IF(OR($AG9="",AO$7=""),"",IF(ISBLANK(VLOOKUP($AG9,OFFSET($B$23:$AC$35,0,(COLUMN()-COLUMN($AH$8))*2,13,2),2,FALSE)),"",VLOOKUP($AG9,OFFSET($B$23:$AC$35,0,(COLUMN()-COLUMN($AH$8))*2,13,2),2,FALSE)))</f>
        <v>1</v>
      </c>
      <c r="AP9" s="78">
        <f ca="1">IF(OR($AG9="",AP$7=""),"",IF(ISBLANK(VLOOKUP($AG9,OFFSET($B$23:$AC$35,0,(COLUMN()-COLUMN($AH$8))*2,13,2),2,FALSE)),"",VLOOKUP($AG9,OFFSET($B$23:$AC$35,0,(COLUMN()-COLUMN($AH$8))*2,13,2),2,FALSE)))</f>
        <v>3</v>
      </c>
      <c r="AQ9" s="78">
        <f ca="1">IF(OR($AG9="",AQ$7=""),"",IF(ISBLANK(VLOOKUP($AG9,OFFSET($B$23:$AC$35,0,(COLUMN()-COLUMN($AH$8))*2,13,2),2,FALSE)),"",VLOOKUP($AG9,OFFSET($B$23:$AC$35,0,(COLUMN()-COLUMN($AH$8))*2,13,2),2,FALSE)))</f>
        <v>0</v>
      </c>
      <c r="AR9" s="78">
        <f ca="1">IF(OR($AG9="",AR$7=""),"",IF(ISBLANK(VLOOKUP($AG9,OFFSET($B$23:$AC$35,0,(COLUMN()-COLUMN($AH$8))*2,13,2),2,FALSE)),"",VLOOKUP($AG9,OFFSET($B$23:$AC$35,0,(COLUMN()-COLUMN($AH$8))*2,13,2),2,FALSE)))</f>
      </c>
      <c r="AS9" s="78">
        <f ca="1">IF(OR($AG9="",AS$7=""),"",IF(ISBLANK(VLOOKUP($AG9,OFFSET($B$23:$AC$35,0,(COLUMN()-COLUMN($AH$8))*2,13,2),2,FALSE)),"",VLOOKUP($AG9,OFFSET($B$23:$AC$35,0,(COLUMN()-COLUMN($AH$8))*2,13,2),2,FALSE)))</f>
      </c>
      <c r="AT9" s="78">
        <f ca="1">IF(OR($AG9="",AT$7=""),"",IF(ISBLANK(VLOOKUP($AG9,OFFSET($B$23:$AC$35,0,(COLUMN()-COLUMN($AH$8))*2,13,2),2,FALSE)),"",VLOOKUP($AG9,OFFSET($B$23:$AC$35,0,(COLUMN()-COLUMN($AH$8))*2,13,2),2,FALSE)))</f>
      </c>
      <c r="AU9" s="79">
        <f ca="1">IF(OR($AG9="",AU$7=""),"",IF(ISBLANK(VLOOKUP($AG9,OFFSET($B$23:$AC$35,0,(COLUMN()-COLUMN($AH$8))*2,13,2),2,FALSE)),"",VLOOKUP($AG9,OFFSET($B$23:$AC$35,0,(COLUMN()-COLUMN($AH$8))*2,13,2),2,FALSE)))</f>
      </c>
    </row>
    <row r="10" spans="1:47" ht="13.5">
      <c r="A10" s="59">
        <v>5</v>
      </c>
      <c r="B10" s="60" t="str">
        <f>IF($A10&lt;=$B$2,INDEX('リーグ割り当て'!$C$18:$E$117,$A10+VLOOKUP($B$1,'リーグ割り当て'!$B$3:$E$12,4,FALSE),1),"")</f>
        <v>海の馬</v>
      </c>
      <c r="C10" s="60" t="str">
        <f>IF($A10&lt;=$B$2,INDEX('リーグ割り当て'!$C$18:$E$117,$A10+VLOOKUP($B$1,'リーグ割り当て'!$B$3:$E$12,4,FALSE),2),"")</f>
        <v>mathez、ファーレンス</v>
      </c>
      <c r="D10" s="61">
        <f>IF($A10&lt;=$B$2,INDEX('リーグ割り当て'!$C$18:$E$117,$A10+VLOOKUP($B$1,'リーグ割り当て'!$B$3:$E$12,4,FALSE),3),"")</f>
        <v>0</v>
      </c>
      <c r="F10" s="59">
        <v>5</v>
      </c>
      <c r="G10" s="62" t="str">
        <f>HLOOKUP(F10,$AH$129:$AU$131,3,FALSE)</f>
        <v>クルＡ</v>
      </c>
      <c r="H10" s="63">
        <f>HLOOKUP(F10,$AH$129:$AU$131,2,FALSE)</f>
        <v>13</v>
      </c>
      <c r="I10" s="64" t="str">
        <f>IF(G10="","",CONCATENATE(F10,"位:",G10,"/",H10,"pt "))</f>
        <v>5位:クルＡ/13pt </v>
      </c>
      <c r="K10" s="65" t="str">
        <f>IF(2*ROUNDDOWN((B$2+1)/2,0)&gt;A10,CONCATENATE(A10,"回戦 ",Q10,R10,S10,T10,U10,V10,W10,X10,Y10,Z10,AA10,AB10,AC10),"")</f>
        <v>5回戦 ベルＡ - シロA / クルＡ - USG / INF - 銀弾丸 / 海の馬 - アゴA / マリン - MGN</v>
      </c>
      <c r="L10" s="66"/>
      <c r="M10" s="66"/>
      <c r="N10" s="66"/>
      <c r="O10" s="66"/>
      <c r="P10" s="66"/>
      <c r="Q10" s="67" t="str">
        <f>IF(B27="-",CONCATENATE(B$22,"お休み"),IF(MATCH(B$22,$B$6:$B$19,0)&lt;MATCH(B27,$B$6:$B$19,0),CONCATENATE(B$22," - ",B27),""))</f>
        <v>ベルＡ - シロA</v>
      </c>
      <c r="R10" s="67" t="str">
        <f>IF(D27="-",CONCATENATE(" / ",B$22,"お休み"),IF(MATCH(D$22,$B$6:$B$19,0)&lt;MATCH(D27,$B$6:$B$19,0),CONCATENATE(" / ",D$22," - ",D27),""))</f>
        <v> / クルＡ - USG</v>
      </c>
      <c r="S10" s="67">
        <f>IF(F27="-",CONCATENATE(" / ",F$22,"お休み"),IF(MATCH(F$22,$B$6:$B$19,0)&lt;MATCH(F27,$B$6:$B$19,0),CONCATENATE(" / ",F$22,"-",F27),""))</f>
      </c>
      <c r="T10" s="67" t="str">
        <f>IF(H27="-",CONCATENATE(" / ",H$22,"お休み"),IF(MATCH(H$22,$B$6:$B$19,0)&lt;MATCH(H27,$B$6:$B$19,0),CONCATENATE(" / ",H$22," - ",H27),""))</f>
        <v> / INF - 銀弾丸</v>
      </c>
      <c r="U10" s="67" t="str">
        <f>IF(J27="-",CONCATENATE(" / ",J$22,"お休み"),IF(MATCH(J$22,$B$6:$B$19,0)&lt;MATCH(J27,$B$6:$B$19,0),CONCATENATE(" / ",J$22," - ",J27),""))</f>
        <v> / 海の馬 - アゴA</v>
      </c>
      <c r="V10" s="67">
        <f>IF(L27="-",CONCATENATE(" / ",L$22,"お休み"),IF(MATCH(L$22,$B$6:$B$19,0)&lt;MATCH(L27,$B$6:$B$19,0),CONCATENATE(" / ",L$22," - ",L27),""))</f>
      </c>
      <c r="W10" s="67">
        <f>IF(N27="-",CONCATENATE(" / ",N$22,"お休み"),IF(MATCH(N$22,$B$6:$B$19,0)&lt;MATCH(N27,$B$6:$B$19,0),CONCATENATE(" / ",N$22," - ",N27),""))</f>
      </c>
      <c r="X10" s="67" t="str">
        <f>IF(P27="-",CONCATENATE(" / ",P$22,"お休み"),IF(MATCH(P$22,$B$6:$B$19,0)&lt;MATCH(P27,$B$6:$B$19,0),CONCATENATE(" / ",P$22," - ",P27),""))</f>
        <v> / マリン - MGN</v>
      </c>
      <c r="Y10" s="67">
        <f>IF(R27="-",CONCATENATE(" / ",R$22,"お休み"),IF(MATCH(R$22,$B$6:$B$19,0)&lt;MATCH(R27,$B$6:$B$19,0),CONCATENATE(" / ",R$22," - ",R27),""))</f>
      </c>
      <c r="Z10" s="67">
        <f>IF(T27="-",CONCATENATE(" / ",T$22,"お休み"),IF(T27="-",CONCATENATE(" / ",T$22,"お休み"),IF(MATCH(T$22,$B$6:$B$19,0)&lt;MATCH(T27,$B$6:$B$19,0),CONCATENATE(" / ",T$22," - ",T27),"")))</f>
      </c>
      <c r="AA10" s="67">
        <f>IF(V27="-",CONCATENATE(" / ",V$22,"お休み"),IF(MATCH(V$22,$B$6:$B$19,0)&lt;MATCH(V27,$B$6:$B$19,0),CONCATENATE("/ ",V$22,"-",V27),""))</f>
      </c>
      <c r="AB10" s="67">
        <f>IF(X27="-",CONCATENATE(" / ",X$22,"お休み"),IF(MATCH(X$22,$B$6:$B$19,0)&lt;MATCH(X27,$B$6:$B$19,0),CONCATENATE("/ ",X$22,"-",X27),""))</f>
      </c>
      <c r="AC10" s="68">
        <f>IF(Z27="-",CONCATENATE(" / ",Z$22,"お休み"),IF(MATCH(Z$22,$B$6:$B$19,0)&lt;MATCH(Z27,$B$6:$B$19,0),CONCATENATE("/ ",Z$22,"-",Z27),""))</f>
      </c>
      <c r="AE10" s="45"/>
      <c r="AF10" s="46"/>
      <c r="AG10" s="72" t="str">
        <f>B8</f>
        <v>USG</v>
      </c>
      <c r="AH10" s="76">
        <f ca="1">IF(OR($AG10="",AH$7=""),"",IF(ISBLANK(VLOOKUP($AG10,OFFSET($B$23:$AC$35,0,(COLUMN()-COLUMN($AH$8))*2,13,2),2,FALSE)),"",VLOOKUP($AG10,OFFSET($B$23:$AC$35,0,(COLUMN()-COLUMN($AH$8))*2,13,2),2,FALSE)))</f>
        <v>0</v>
      </c>
      <c r="AI10" s="78">
        <f ca="1">IF(OR($AG10="",AI$7=""),"",IF(ISBLANK(VLOOKUP($AG10,OFFSET($B$23:$AC$35,0,(COLUMN()-COLUMN($AH$8))*2,13,2),2,FALSE)),"",VLOOKUP($AG10,OFFSET($B$23:$AC$35,0,(COLUMN()-COLUMN($AH$8))*2,13,2),2,FALSE)))</f>
        <v>0</v>
      </c>
      <c r="AJ10" s="77"/>
      <c r="AK10" s="78">
        <f ca="1">IF(OR($AG10="",AK$7=""),"",IF(ISBLANK(VLOOKUP($AG10,OFFSET($B$23:$AC$35,0,(COLUMN()-COLUMN($AH$8))*2,13,2),2,FALSE)),"",VLOOKUP($AG10,OFFSET($B$23:$AC$35,0,(COLUMN()-COLUMN($AH$8))*2,13,2),2,FALSE)))</f>
        <v>3</v>
      </c>
      <c r="AL10" s="78">
        <f ca="1">IF(OR($AG10="",AL$7=""),"",IF(ISBLANK(VLOOKUP($AG10,OFFSET($B$23:$AC$35,0,(COLUMN()-COLUMN($AH$8))*2,13,2),2,FALSE)),"",VLOOKUP($AG10,OFFSET($B$23:$AC$35,0,(COLUMN()-COLUMN($AH$8))*2,13,2),2,FALSE)))</f>
        <v>0</v>
      </c>
      <c r="AM10" s="78">
        <f ca="1">IF(OR($AG10="",AM$7=""),"",IF(ISBLANK(VLOOKUP($AG10,OFFSET($B$23:$AC$35,0,(COLUMN()-COLUMN($AH$8))*2,13,2),2,FALSE)),"",VLOOKUP($AG10,OFFSET($B$23:$AC$35,0,(COLUMN()-COLUMN($AH$8))*2,13,2),2,FALSE)))</f>
        <v>0</v>
      </c>
      <c r="AN10" s="78">
        <f ca="1">IF(OR($AG10="",AN$7=""),"",IF(ISBLANK(VLOOKUP($AG10,OFFSET($B$23:$AC$35,0,(COLUMN()-COLUMN($AH$8))*2,13,2),2,FALSE)),"",VLOOKUP($AG10,OFFSET($B$23:$AC$35,0,(COLUMN()-COLUMN($AH$8))*2,13,2),2,FALSE)))</f>
        <v>0</v>
      </c>
      <c r="AO10" s="78">
        <f ca="1">IF(OR($AG10="",AO$7=""),"",IF(ISBLANK(VLOOKUP($AG10,OFFSET($B$23:$AC$35,0,(COLUMN()-COLUMN($AH$8))*2,13,2),2,FALSE)),"",VLOOKUP($AG10,OFFSET($B$23:$AC$35,0,(COLUMN()-COLUMN($AH$8))*2,13,2),2,FALSE)))</f>
        <v>0</v>
      </c>
      <c r="AP10" s="78">
        <f ca="1">IF(OR($AG10="",AP$7=""),"",IF(ISBLANK(VLOOKUP($AG10,OFFSET($B$23:$AC$35,0,(COLUMN()-COLUMN($AH$8))*2,13,2),2,FALSE)),"",VLOOKUP($AG10,OFFSET($B$23:$AC$35,0,(COLUMN()-COLUMN($AH$8))*2,13,2),2,FALSE)))</f>
        <v>0</v>
      </c>
      <c r="AQ10" s="78">
        <f ca="1">IF(OR($AG10="",AQ$7=""),"",IF(ISBLANK(VLOOKUP($AG10,OFFSET($B$23:$AC$35,0,(COLUMN()-COLUMN($AH$8))*2,13,2),2,FALSE)),"",VLOOKUP($AG10,OFFSET($B$23:$AC$35,0,(COLUMN()-COLUMN($AH$8))*2,13,2),2,FALSE)))</f>
        <v>0</v>
      </c>
      <c r="AR10" s="78">
        <f ca="1">IF(OR($AG10="",AR$7=""),"",IF(ISBLANK(VLOOKUP($AG10,OFFSET($B$23:$AC$35,0,(COLUMN()-COLUMN($AH$8))*2,13,2),2,FALSE)),"",VLOOKUP($AG10,OFFSET($B$23:$AC$35,0,(COLUMN()-COLUMN($AH$8))*2,13,2),2,FALSE)))</f>
      </c>
      <c r="AS10" s="78">
        <f ca="1">IF(OR($AG10="",AS$7=""),"",IF(ISBLANK(VLOOKUP($AG10,OFFSET($B$23:$AC$35,0,(COLUMN()-COLUMN($AH$8))*2,13,2),2,FALSE)),"",VLOOKUP($AG10,OFFSET($B$23:$AC$35,0,(COLUMN()-COLUMN($AH$8))*2,13,2),2,FALSE)))</f>
      </c>
      <c r="AT10" s="78">
        <f ca="1">IF(OR($AG10="",AT$7=""),"",IF(ISBLANK(VLOOKUP($AG10,OFFSET($B$23:$AC$35,0,(COLUMN()-COLUMN($AH$8))*2,13,2),2,FALSE)),"",VLOOKUP($AG10,OFFSET($B$23:$AC$35,0,(COLUMN()-COLUMN($AH$8))*2,13,2),2,FALSE)))</f>
      </c>
      <c r="AU10" s="79">
        <f ca="1">IF(OR($AG10="",AU$7=""),"",IF(ISBLANK(VLOOKUP($AG10,OFFSET($B$23:$AC$35,0,(COLUMN()-COLUMN($AH$8))*2,13,2),2,FALSE)),"",VLOOKUP($AG10,OFFSET($B$23:$AC$35,0,(COLUMN()-COLUMN($AH$8))*2,13,2),2,FALSE)))</f>
      </c>
    </row>
    <row r="11" spans="1:47" ht="13.5">
      <c r="A11" s="59">
        <v>6</v>
      </c>
      <c r="B11" s="60" t="str">
        <f>IF($A11&lt;=$B$2,INDEX('リーグ割り当て'!$C$18:$E$117,$A11+VLOOKUP($B$1,'リーグ割り当て'!$B$3:$E$12,4,FALSE),1),"")</f>
        <v>銀弾丸</v>
      </c>
      <c r="C11" s="60" t="str">
        <f>IF($A11&lt;=$B$2,INDEX('リーグ割り当て'!$C$18:$E$117,$A11+VLOOKUP($B$1,'リーグ割り当て'!$B$3:$E$12,4,FALSE),2),"")</f>
        <v>マイルズ・ネイスミス、カゲトラ</v>
      </c>
      <c r="D11" s="61">
        <f>IF($A11&lt;=$B$2,INDEX('リーグ割り当て'!$C$18:$E$117,$A11+VLOOKUP($B$1,'リーグ割り当て'!$B$3:$E$12,4,FALSE),3),"")</f>
        <v>0</v>
      </c>
      <c r="F11" s="59">
        <v>6</v>
      </c>
      <c r="G11" s="62" t="str">
        <f>HLOOKUP(F11,$AH$129:$AU$131,3,FALSE)</f>
        <v>ベルＡ</v>
      </c>
      <c r="H11" s="63">
        <f>HLOOKUP(F11,$AH$129:$AU$131,2,FALSE)</f>
        <v>12</v>
      </c>
      <c r="I11" s="64" t="str">
        <f>IF(G11="","",CONCATENATE(F11,"位:",G11,"/",H11,"pt "))</f>
        <v>6位:ベルＡ/12pt </v>
      </c>
      <c r="K11" s="65" t="str">
        <f>IF(2*ROUNDDOWN((B$2+1)/2,0)&gt;A11,CONCATENATE(A11,"回戦 ",Q11,R11,S11,T11,U11,V11,W11,X11,Y11,Z11,AA11,AB11,AC11),"")</f>
        <v>6回戦 ベルＡ - アゴA / クルＡ - マリン / USG-シロA / INF - 海の馬 / 銀弾丸 - MGN</v>
      </c>
      <c r="L11" s="66"/>
      <c r="M11" s="66"/>
      <c r="N11" s="66"/>
      <c r="O11" s="66"/>
      <c r="P11" s="66"/>
      <c r="Q11" s="67" t="str">
        <f>IF(B28="-",CONCATENATE(B$22,"お休み"),IF(MATCH(B$22,$B$6:$B$19,0)&lt;MATCH(B28,$B$6:$B$19,0),CONCATENATE(B$22," - ",B28),""))</f>
        <v>ベルＡ - アゴA</v>
      </c>
      <c r="R11" s="67" t="str">
        <f>IF(D28="-",CONCATENATE(" / ",B$22,"お休み"),IF(MATCH(D$22,$B$6:$B$19,0)&lt;MATCH(D28,$B$6:$B$19,0),CONCATENATE(" / ",D$22," - ",D28),""))</f>
        <v> / クルＡ - マリン</v>
      </c>
      <c r="S11" s="67" t="str">
        <f>IF(F28="-",CONCATENATE(" / ",F$22,"お休み"),IF(MATCH(F$22,$B$6:$B$19,0)&lt;MATCH(F28,$B$6:$B$19,0),CONCATENATE(" / ",F$22,"-",F28),""))</f>
        <v> / USG-シロA</v>
      </c>
      <c r="T11" s="67" t="str">
        <f>IF(H28="-",CONCATENATE(" / ",H$22,"お休み"),IF(MATCH(H$22,$B$6:$B$19,0)&lt;MATCH(H28,$B$6:$B$19,0),CONCATENATE(" / ",H$22," - ",H28),""))</f>
        <v> / INF - 海の馬</v>
      </c>
      <c r="U11" s="67">
        <f>IF(J28="-",CONCATENATE(" / ",J$22,"お休み"),IF(MATCH(J$22,$B$6:$B$19,0)&lt;MATCH(J28,$B$6:$B$19,0),CONCATENATE(" / ",J$22," - ",J28),""))</f>
      </c>
      <c r="V11" s="67" t="str">
        <f>IF(L28="-",CONCATENATE(" / ",L$22,"お休み"),IF(MATCH(L$22,$B$6:$B$19,0)&lt;MATCH(L28,$B$6:$B$19,0),CONCATENATE(" / ",L$22," - ",L28),""))</f>
        <v> / 銀弾丸 - MGN</v>
      </c>
      <c r="W11" s="67">
        <f>IF(N28="-",CONCATENATE(" / ",N$22,"お休み"),IF(MATCH(N$22,$B$6:$B$19,0)&lt;MATCH(N28,$B$6:$B$19,0),CONCATENATE(" / ",N$22," - ",N28),""))</f>
      </c>
      <c r="X11" s="67">
        <f>IF(P28="-",CONCATENATE(" / ",P$22,"お休み"),IF(MATCH(P$22,$B$6:$B$19,0)&lt;MATCH(P28,$B$6:$B$19,0),CONCATENATE(" / ",P$22," - ",P28),""))</f>
      </c>
      <c r="Y11" s="67">
        <f>IF(R28="-",CONCATENATE(" / ",R$22,"お休み"),IF(MATCH(R$22,$B$6:$B$19,0)&lt;MATCH(R28,$B$6:$B$19,0),CONCATENATE(" / ",R$22," - ",R28),""))</f>
      </c>
      <c r="Z11" s="67">
        <f>IF(T28="-",CONCATENATE(" / ",T$22,"お休み"),IF(T28="-",CONCATENATE(" / ",T$22,"お休み"),IF(MATCH(T$22,$B$6:$B$19,0)&lt;MATCH(T28,$B$6:$B$19,0),CONCATENATE(" / ",T$22," - ",T28),"")))</f>
      </c>
      <c r="AA11" s="67">
        <f>IF(V28="-",CONCATENATE(" / ",V$22,"お休み"),IF(MATCH(V$22,$B$6:$B$19,0)&lt;MATCH(V28,$B$6:$B$19,0),CONCATENATE("/ ",V$22,"-",V28),""))</f>
      </c>
      <c r="AB11" s="67">
        <f>IF(X28="-",CONCATENATE(" / ",X$22,"お休み"),IF(MATCH(X$22,$B$6:$B$19,0)&lt;MATCH(X28,$B$6:$B$19,0),CONCATENATE("/ ",X$22,"-",X28),""))</f>
      </c>
      <c r="AC11" s="68">
        <f>IF(Z28="-",CONCATENATE(" / ",Z$22,"お休み"),IF(MATCH(Z$22,$B$6:$B$19,0)&lt;MATCH(Z28,$B$6:$B$19,0),CONCATENATE("/ ",Z$22,"-",Z28),""))</f>
      </c>
      <c r="AE11" s="45"/>
      <c r="AF11" s="46"/>
      <c r="AG11" s="72" t="str">
        <f>B9</f>
        <v>INF</v>
      </c>
      <c r="AH11" s="76">
        <f ca="1">IF(OR($AG11="",AH$7=""),"",IF(ISBLANK(VLOOKUP($AG11,OFFSET($B$23:$AC$35,0,(COLUMN()-COLUMN($AH$8))*2,13,2),2,FALSE)),"",VLOOKUP($AG11,OFFSET($B$23:$AC$35,0,(COLUMN()-COLUMN($AH$8))*2,13,2),2,FALSE)))</f>
        <v>3</v>
      </c>
      <c r="AI11" s="78">
        <f ca="1">IF(OR($AG11="",AI$7=""),"",IF(ISBLANK(VLOOKUP($AG11,OFFSET($B$23:$AC$35,0,(COLUMN()-COLUMN($AH$8))*2,13,2),2,FALSE)),"",VLOOKUP($AG11,OFFSET($B$23:$AC$35,0,(COLUMN()-COLUMN($AH$8))*2,13,2),2,FALSE)))</f>
        <v>3</v>
      </c>
      <c r="AJ11" s="78">
        <f ca="1">IF(OR($AG11="",AJ$7=""),"",IF(ISBLANK(VLOOKUP($AG11,OFFSET($B$23:$AC$35,0,(COLUMN()-COLUMN($AH$8))*2,13,2),2,FALSE)),"",VLOOKUP($AG11,OFFSET($B$23:$AC$35,0,(COLUMN()-COLUMN($AH$8))*2,13,2),2,FALSE)))</f>
        <v>0</v>
      </c>
      <c r="AK11" s="77"/>
      <c r="AL11" s="78">
        <f ca="1">IF(OR($AG11="",AL$7=""),"",IF(ISBLANK(VLOOKUP($AG11,OFFSET($B$23:$AC$35,0,(COLUMN()-COLUMN($AH$8))*2,13,2),2,FALSE)),"",VLOOKUP($AG11,OFFSET($B$23:$AC$35,0,(COLUMN()-COLUMN($AH$8))*2,13,2),2,FALSE)))</f>
        <v>3</v>
      </c>
      <c r="AM11" s="78">
        <f ca="1">IF(OR($AG11="",AM$7=""),"",IF(ISBLANK(VLOOKUP($AG11,OFFSET($B$23:$AC$35,0,(COLUMN()-COLUMN($AH$8))*2,13,2),2,FALSE)),"",VLOOKUP($AG11,OFFSET($B$23:$AC$35,0,(COLUMN()-COLUMN($AH$8))*2,13,2),2,FALSE)))</f>
        <v>0</v>
      </c>
      <c r="AN11" s="78">
        <f ca="1">IF(OR($AG11="",AN$7=""),"",IF(ISBLANK(VLOOKUP($AG11,OFFSET($B$23:$AC$35,0,(COLUMN()-COLUMN($AH$8))*2,13,2),2,FALSE)),"",VLOOKUP($AG11,OFFSET($B$23:$AC$35,0,(COLUMN()-COLUMN($AH$8))*2,13,2),2,FALSE)))</f>
        <v>3</v>
      </c>
      <c r="AO11" s="78">
        <f ca="1">IF(OR($AG11="",AO$7=""),"",IF(ISBLANK(VLOOKUP($AG11,OFFSET($B$23:$AC$35,0,(COLUMN()-COLUMN($AH$8))*2,13,2),2,FALSE)),"",VLOOKUP($AG11,OFFSET($B$23:$AC$35,0,(COLUMN()-COLUMN($AH$8))*2,13,2),2,FALSE)))</f>
        <v>0</v>
      </c>
      <c r="AP11" s="78">
        <f ca="1">IF(OR($AG11="",AP$7=""),"",IF(ISBLANK(VLOOKUP($AG11,OFFSET($B$23:$AC$35,0,(COLUMN()-COLUMN($AH$8))*2,13,2),2,FALSE)),"",VLOOKUP($AG11,OFFSET($B$23:$AC$35,0,(COLUMN()-COLUMN($AH$8))*2,13,2),2,FALSE)))</f>
        <v>0</v>
      </c>
      <c r="AQ11" s="78">
        <f ca="1">IF(OR($AG11="",AQ$7=""),"",IF(ISBLANK(VLOOKUP($AG11,OFFSET($B$23:$AC$35,0,(COLUMN()-COLUMN($AH$8))*2,13,2),2,FALSE)),"",VLOOKUP($AG11,OFFSET($B$23:$AC$35,0,(COLUMN()-COLUMN($AH$8))*2,13,2),2,FALSE)))</f>
        <v>0</v>
      </c>
      <c r="AR11" s="78">
        <f ca="1">IF(OR($AG11="",AR$7=""),"",IF(ISBLANK(VLOOKUP($AG11,OFFSET($B$23:$AC$35,0,(COLUMN()-COLUMN($AH$8))*2,13,2),2,FALSE)),"",VLOOKUP($AG11,OFFSET($B$23:$AC$35,0,(COLUMN()-COLUMN($AH$8))*2,13,2),2,FALSE)))</f>
      </c>
      <c r="AS11" s="78">
        <f ca="1">IF(OR($AG11="",AS$7=""),"",IF(ISBLANK(VLOOKUP($AG11,OFFSET($B$23:$AC$35,0,(COLUMN()-COLUMN($AH$8))*2,13,2),2,FALSE)),"",VLOOKUP($AG11,OFFSET($B$23:$AC$35,0,(COLUMN()-COLUMN($AH$8))*2,13,2),2,FALSE)))</f>
      </c>
      <c r="AT11" s="78">
        <f ca="1">IF(OR($AG11="",AT$7=""),"",IF(ISBLANK(VLOOKUP($AG11,OFFSET($B$23:$AC$35,0,(COLUMN()-COLUMN($AH$8))*2,13,2),2,FALSE)),"",VLOOKUP($AG11,OFFSET($B$23:$AC$35,0,(COLUMN()-COLUMN($AH$8))*2,13,2),2,FALSE)))</f>
      </c>
      <c r="AU11" s="79">
        <f ca="1">IF(OR($AG11="",AU$7=""),"",IF(ISBLANK(VLOOKUP($AG11,OFFSET($B$23:$AC$35,0,(COLUMN()-COLUMN($AH$8))*2,13,2),2,FALSE)),"",VLOOKUP($AG11,OFFSET($B$23:$AC$35,0,(COLUMN()-COLUMN($AH$8))*2,13,2),2,FALSE)))</f>
      </c>
    </row>
    <row r="12" spans="1:47" ht="13.5">
      <c r="A12" s="59">
        <v>7</v>
      </c>
      <c r="B12" s="60" t="str">
        <f>IF($A12&lt;=$B$2,INDEX('リーグ割り当て'!$C$18:$E$117,$A12+VLOOKUP($B$1,'リーグ割り当て'!$B$3:$E$12,4,FALSE),1),"")</f>
        <v>アゴA</v>
      </c>
      <c r="C12" s="60" t="str">
        <f>IF($A12&lt;=$B$2,INDEX('リーグ割り当て'!$C$18:$E$117,$A12+VLOOKUP($B$1,'リーグ割り当て'!$B$3:$E$12,4,FALSE),2),"")</f>
        <v>紅炎、アミー</v>
      </c>
      <c r="D12" s="61">
        <f>IF($A12&lt;=$B$2,INDEX('リーグ割り当て'!$C$18:$E$117,$A12+VLOOKUP($B$1,'リーグ割り当て'!$B$3:$E$12,4,FALSE),3),"")</f>
        <v>0</v>
      </c>
      <c r="F12" s="59">
        <v>7</v>
      </c>
      <c r="G12" s="62" t="str">
        <f>HLOOKUP(F12,$AH$129:$AU$131,3,FALSE)</f>
        <v>海の馬</v>
      </c>
      <c r="H12" s="63">
        <f>HLOOKUP(F12,$AH$129:$AU$131,2,FALSE)</f>
        <v>12</v>
      </c>
      <c r="I12" s="64" t="str">
        <f>IF(G12="","",CONCATENATE(F12,"位:",G12,"/",H12,"pt "))</f>
        <v>7位:海の馬/12pt </v>
      </c>
      <c r="K12" s="65" t="str">
        <f>IF(2*ROUNDDOWN((B$2+1)/2,0)&gt;A12,CONCATENATE(A12,"回戦 ",Q12,R12,S12,T12,U12,V12,W12,X12,Y12,Z12,AA12,AB12,AC12),"")</f>
        <v>7回戦 ベルＡ - USG / クルＡ - 銀弾丸 / INF - アゴA / 海の馬 - MGN / マリン - シロA</v>
      </c>
      <c r="L12" s="66"/>
      <c r="M12" s="66"/>
      <c r="N12" s="66"/>
      <c r="O12" s="66"/>
      <c r="P12" s="66"/>
      <c r="Q12" s="67" t="str">
        <f>IF(B29="-",CONCATENATE(B$22,"お休み"),IF(MATCH(B$22,$B$6:$B$19,0)&lt;MATCH(B29,$B$6:$B$19,0),CONCATENATE(B$22," - ",B29),""))</f>
        <v>ベルＡ - USG</v>
      </c>
      <c r="R12" s="67" t="str">
        <f>IF(D29="-",CONCATENATE(" / ",B$22,"お休み"),IF(MATCH(D$22,$B$6:$B$19,0)&lt;MATCH(D29,$B$6:$B$19,0),CONCATENATE(" / ",D$22," - ",D29),""))</f>
        <v> / クルＡ - 銀弾丸</v>
      </c>
      <c r="S12" s="67">
        <f>IF(F29="-",CONCATENATE(" / ",F$22,"お休み"),IF(MATCH(F$22,$B$6:$B$19,0)&lt;MATCH(F29,$B$6:$B$19,0),CONCATENATE(" / ",F$22,"-",F29),""))</f>
      </c>
      <c r="T12" s="67" t="str">
        <f>IF(H29="-",CONCATENATE(" / ",H$22,"お休み"),IF(MATCH(H$22,$B$6:$B$19,0)&lt;MATCH(H29,$B$6:$B$19,0),CONCATENATE(" / ",H$22," - ",H29),""))</f>
        <v> / INF - アゴA</v>
      </c>
      <c r="U12" s="67" t="str">
        <f>IF(J29="-",CONCATENATE(" / ",J$22,"お休み"),IF(MATCH(J$22,$B$6:$B$19,0)&lt;MATCH(J29,$B$6:$B$19,0),CONCATENATE(" / ",J$22," - ",J29),""))</f>
        <v> / 海の馬 - MGN</v>
      </c>
      <c r="V12" s="67">
        <f>IF(L29="-",CONCATENATE(" / ",L$22,"お休み"),IF(MATCH(L$22,$B$6:$B$19,0)&lt;MATCH(L29,$B$6:$B$19,0),CONCATENATE(" / ",L$22," - ",L29),""))</f>
      </c>
      <c r="W12" s="67">
        <f>IF(N29="-",CONCATENATE(" / ",N$22,"お休み"),IF(MATCH(N$22,$B$6:$B$19,0)&lt;MATCH(N29,$B$6:$B$19,0),CONCATENATE(" / ",N$22," - ",N29),""))</f>
      </c>
      <c r="X12" s="67" t="str">
        <f>IF(P29="-",CONCATENATE(" / ",P$22,"お休み"),IF(MATCH(P$22,$B$6:$B$19,0)&lt;MATCH(P29,$B$6:$B$19,0),CONCATENATE(" / ",P$22," - ",P29),""))</f>
        <v> / マリン - シロA</v>
      </c>
      <c r="Y12" s="67">
        <f>IF(R29="-",CONCATENATE(" / ",R$22,"お休み"),IF(MATCH(R$22,$B$6:$B$19,0)&lt;MATCH(R29,$B$6:$B$19,0),CONCATENATE(" / ",R$22," - ",R29),""))</f>
      </c>
      <c r="Z12" s="67">
        <f>IF(T29="-",CONCATENATE(" / ",T$22,"お休み"),IF(T29="-",CONCATENATE(" / ",T$22,"お休み"),IF(MATCH(T$22,$B$6:$B$19,0)&lt;MATCH(T29,$B$6:$B$19,0),CONCATENATE(" / ",T$22," - ",T29),"")))</f>
      </c>
      <c r="AA12" s="67">
        <f>IF(V29="-",CONCATENATE(" / ",V$22,"お休み"),IF(MATCH(V$22,$B$6:$B$19,0)&lt;MATCH(V29,$B$6:$B$19,0),CONCATENATE("/ ",V$22,"-",V29),""))</f>
      </c>
      <c r="AB12" s="67">
        <f>IF(X29="-",CONCATENATE(" / ",X$22,"お休み"),IF(MATCH(X$22,$B$6:$B$19,0)&lt;MATCH(X29,$B$6:$B$19,0),CONCATENATE("/ ",X$22,"-",X29),""))</f>
      </c>
      <c r="AC12" s="68">
        <f>IF(Z29="-",CONCATENATE(" / ",Z$22,"お休み"),IF(MATCH(Z$22,$B$6:$B$19,0)&lt;MATCH(Z29,$B$6:$B$19,0),CONCATENATE("/ ",Z$22,"-",Z29),""))</f>
      </c>
      <c r="AE12" s="45"/>
      <c r="AF12" s="46"/>
      <c r="AG12" s="72" t="str">
        <f>B10</f>
        <v>海の馬</v>
      </c>
      <c r="AH12" s="76">
        <f ca="1">IF(OR($AG12="",AH$7=""),"",IF(ISBLANK(VLOOKUP($AG12,OFFSET($B$23:$AC$35,0,(COLUMN()-COLUMN($AH$8))*2,13,2),2,FALSE)),"",VLOOKUP($AG12,OFFSET($B$23:$AC$35,0,(COLUMN()-COLUMN($AH$8))*2,13,2),2,FALSE)))</f>
        <v>3</v>
      </c>
      <c r="AI12" s="78">
        <f ca="1">IF(OR($AG12="",AI$7=""),"",IF(ISBLANK(VLOOKUP($AG12,OFFSET($B$23:$AC$35,0,(COLUMN()-COLUMN($AH$8))*2,13,2),2,FALSE)),"",VLOOKUP($AG12,OFFSET($B$23:$AC$35,0,(COLUMN()-COLUMN($AH$8))*2,13,2),2,FALSE)))</f>
        <v>0</v>
      </c>
      <c r="AJ12" s="78">
        <f ca="1">IF(OR($AG12="",AJ$7=""),"",IF(ISBLANK(VLOOKUP($AG12,OFFSET($B$23:$AC$35,0,(COLUMN()-COLUMN($AH$8))*2,13,2),2,FALSE)),"",VLOOKUP($AG12,OFFSET($B$23:$AC$35,0,(COLUMN()-COLUMN($AH$8))*2,13,2),2,FALSE)))</f>
        <v>3</v>
      </c>
      <c r="AK12" s="78">
        <f ca="1">IF(OR($AG12="",AK$7=""),"",IF(ISBLANK(VLOOKUP($AG12,OFFSET($B$23:$AC$35,0,(COLUMN()-COLUMN($AH$8))*2,13,2),2,FALSE)),"",VLOOKUP($AG12,OFFSET($B$23:$AC$35,0,(COLUMN()-COLUMN($AH$8))*2,13,2),2,FALSE)))</f>
        <v>0</v>
      </c>
      <c r="AL12" s="77"/>
      <c r="AM12" s="78">
        <f ca="1">IF(OR($AG12="",AM$7=""),"",IF(ISBLANK(VLOOKUP($AG12,OFFSET($B$23:$AC$35,0,(COLUMN()-COLUMN($AH$8))*2,13,2),2,FALSE)),"",VLOOKUP($AG12,OFFSET($B$23:$AC$35,0,(COLUMN()-COLUMN($AH$8))*2,13,2),2,FALSE)))</f>
        <v>3</v>
      </c>
      <c r="AN12" s="78">
        <f ca="1">IF(OR($AG12="",AN$7=""),"",IF(ISBLANK(VLOOKUP($AG12,OFFSET($B$23:$AC$35,0,(COLUMN()-COLUMN($AH$8))*2,13,2),2,FALSE)),"",VLOOKUP($AG12,OFFSET($B$23:$AC$35,0,(COLUMN()-COLUMN($AH$8))*2,13,2),2,FALSE)))</f>
        <v>3</v>
      </c>
      <c r="AO12" s="78">
        <f ca="1">IF(OR($AG12="",AO$7=""),"",IF(ISBLANK(VLOOKUP($AG12,OFFSET($B$23:$AC$35,0,(COLUMN()-COLUMN($AH$8))*2,13,2),2,FALSE)),"",VLOOKUP($AG12,OFFSET($B$23:$AC$35,0,(COLUMN()-COLUMN($AH$8))*2,13,2),2,FALSE)))</f>
        <v>3</v>
      </c>
      <c r="AP12" s="78">
        <f ca="1">IF(OR($AG12="",AP$7=""),"",IF(ISBLANK(VLOOKUP($AG12,OFFSET($B$23:$AC$35,0,(COLUMN()-COLUMN($AH$8))*2,13,2),2,FALSE)),"",VLOOKUP($AG12,OFFSET($B$23:$AC$35,0,(COLUMN()-COLUMN($AH$8))*2,13,2),2,FALSE)))</f>
        <v>0</v>
      </c>
      <c r="AQ12" s="78">
        <f ca="1">IF(OR($AG12="",AQ$7=""),"",IF(ISBLANK(VLOOKUP($AG12,OFFSET($B$23:$AC$35,0,(COLUMN()-COLUMN($AH$8))*2,13,2),2,FALSE)),"",VLOOKUP($AG12,OFFSET($B$23:$AC$35,0,(COLUMN()-COLUMN($AH$8))*2,13,2),2,FALSE)))</f>
        <v>0</v>
      </c>
      <c r="AR12" s="78">
        <f ca="1">IF(OR($AG12="",AR$7=""),"",IF(ISBLANK(VLOOKUP($AG12,OFFSET($B$23:$AC$35,0,(COLUMN()-COLUMN($AH$8))*2,13,2),2,FALSE)),"",VLOOKUP($AG12,OFFSET($B$23:$AC$35,0,(COLUMN()-COLUMN($AH$8))*2,13,2),2,FALSE)))</f>
      </c>
      <c r="AS12" s="78">
        <f ca="1">IF(OR($AG12="",AS$7=""),"",IF(ISBLANK(VLOOKUP($AG12,OFFSET($B$23:$AC$35,0,(COLUMN()-COLUMN($AH$8))*2,13,2),2,FALSE)),"",VLOOKUP($AG12,OFFSET($B$23:$AC$35,0,(COLUMN()-COLUMN($AH$8))*2,13,2),2,FALSE)))</f>
      </c>
      <c r="AT12" s="78">
        <f ca="1">IF(OR($AG12="",AT$7=""),"",IF(ISBLANK(VLOOKUP($AG12,OFFSET($B$23:$AC$35,0,(COLUMN()-COLUMN($AH$8))*2,13,2),2,FALSE)),"",VLOOKUP($AG12,OFFSET($B$23:$AC$35,0,(COLUMN()-COLUMN($AH$8))*2,13,2),2,FALSE)))</f>
      </c>
      <c r="AU12" s="79">
        <f ca="1">IF(OR($AG12="",AU$7=""),"",IF(ISBLANK(VLOOKUP($AG12,OFFSET($B$23:$AC$35,0,(COLUMN()-COLUMN($AH$8))*2,13,2),2,FALSE)),"",VLOOKUP($AG12,OFFSET($B$23:$AC$35,0,(COLUMN()-COLUMN($AH$8))*2,13,2),2,FALSE)))</f>
      </c>
    </row>
    <row r="13" spans="1:47" ht="13.5">
      <c r="A13" s="59">
        <v>8</v>
      </c>
      <c r="B13" s="60" t="str">
        <f>IF($A13&lt;=$B$2,INDEX('リーグ割り当て'!$C$18:$E$117,$A13+VLOOKUP($B$1,'リーグ割り当て'!$B$3:$E$12,4,FALSE),1),"")</f>
        <v>マリン</v>
      </c>
      <c r="C13" s="60" t="str">
        <f>IF($A13&lt;=$B$2,INDEX('リーグ割り当て'!$C$18:$E$117,$A13+VLOOKUP($B$1,'リーグ割り当て'!$B$3:$E$12,4,FALSE),2),"")</f>
        <v>しんこっぷ、フルーツトリオ</v>
      </c>
      <c r="D13" s="61">
        <f>IF($A13&lt;=$B$2,INDEX('リーグ割り当て'!$C$18:$E$117,$A13+VLOOKUP($B$1,'リーグ割り当て'!$B$3:$E$12,4,FALSE),3),"")</f>
        <v>0</v>
      </c>
      <c r="F13" s="59">
        <v>8</v>
      </c>
      <c r="G13" s="62" t="str">
        <f>HLOOKUP(F13,$AH$129:$AU$131,3,FALSE)</f>
        <v>マリン</v>
      </c>
      <c r="H13" s="63">
        <f>HLOOKUP(F13,$AH$129:$AU$131,2,FALSE)</f>
        <v>10</v>
      </c>
      <c r="I13" s="64" t="str">
        <f>IF(G13="","",CONCATENATE(F13,"位:",G13,"/",H13,"pt "))</f>
        <v>8位:マリン/10pt </v>
      </c>
      <c r="K13" s="65" t="str">
        <f>IF(2*ROUNDDOWN((B$2+1)/2,0)&gt;A13,CONCATENATE(A13,"回戦 ",Q13,R13,S13,T13,U13,V13,W13,X13,Y13,Z13,AA13,AB13,AC13),"")</f>
        <v>8回戦 ベルＡ - INF / クルＡ - 海の馬 / USG-マリン / 銀弾丸 - シロA / アゴA - MGN</v>
      </c>
      <c r="L13" s="66"/>
      <c r="M13" s="66"/>
      <c r="N13" s="66"/>
      <c r="O13" s="66"/>
      <c r="P13" s="66"/>
      <c r="Q13" s="67" t="str">
        <f>IF(B30="-",CONCATENATE(B$22,"お休み"),IF(MATCH(B$22,$B$6:$B$19,0)&lt;MATCH(B30,$B$6:$B$19,0),CONCATENATE(B$22," - ",B30),""))</f>
        <v>ベルＡ - INF</v>
      </c>
      <c r="R13" s="67" t="str">
        <f>IF(D30="-",CONCATENATE(" / ",B$22,"お休み"),IF(MATCH(D$22,$B$6:$B$19,0)&lt;MATCH(D30,$B$6:$B$19,0),CONCATENATE(" / ",D$22," - ",D30),""))</f>
        <v> / クルＡ - 海の馬</v>
      </c>
      <c r="S13" s="67" t="str">
        <f>IF(F30="-",CONCATENATE(" / ",F$22,"お休み"),IF(MATCH(F$22,$B$6:$B$19,0)&lt;MATCH(F30,$B$6:$B$19,0),CONCATENATE(" / ",F$22,"-",F30),""))</f>
        <v> / USG-マリン</v>
      </c>
      <c r="T13" s="67">
        <f>IF(H30="-",CONCATENATE(" / ",H$22,"お休み"),IF(MATCH(H$22,$B$6:$B$19,0)&lt;MATCH(H30,$B$6:$B$19,0),CONCATENATE(" / ",H$22," - ",H30),""))</f>
      </c>
      <c r="U13" s="67">
        <f>IF(J30="-",CONCATENATE(" / ",J$22,"お休み"),IF(MATCH(J$22,$B$6:$B$19,0)&lt;MATCH(J30,$B$6:$B$19,0),CONCATENATE(" / ",J$22," - ",J30),""))</f>
      </c>
      <c r="V13" s="67" t="str">
        <f>IF(L30="-",CONCATENATE(" / ",L$22,"お休み"),IF(MATCH(L$22,$B$6:$B$19,0)&lt;MATCH(L30,$B$6:$B$19,0),CONCATENATE(" / ",L$22," - ",L30),""))</f>
        <v> / 銀弾丸 - シロA</v>
      </c>
      <c r="W13" s="67" t="str">
        <f>IF(N30="-",CONCATENATE(" / ",N$22,"お休み"),IF(MATCH(N$22,$B$6:$B$19,0)&lt;MATCH(N30,$B$6:$B$19,0),CONCATENATE(" / ",N$22," - ",N30),""))</f>
        <v> / アゴA - MGN</v>
      </c>
      <c r="X13" s="67">
        <f>IF(P30="-",CONCATENATE(" / ",P$22,"お休み"),IF(MATCH(P$22,$B$6:$B$19,0)&lt;MATCH(P30,$B$6:$B$19,0),CONCATENATE(" / ",P$22," - ",P30),""))</f>
      </c>
      <c r="Y13" s="67">
        <f>IF(R30="-",CONCATENATE(" / ",R$22,"お休み"),IF(MATCH(R$22,$B$6:$B$19,0)&lt;MATCH(R30,$B$6:$B$19,0),CONCATENATE(" / ",R$22," - ",R30),""))</f>
      </c>
      <c r="Z13" s="67">
        <f>IF(T30="-",CONCATENATE(" / ",T$22,"お休み"),IF(T30="-",CONCATENATE(" / ",T$22,"お休み"),IF(MATCH(T$22,$B$6:$B$19,0)&lt;MATCH(T30,$B$6:$B$19,0),CONCATENATE(" / ",T$22," - ",T30),"")))</f>
      </c>
      <c r="AA13" s="67">
        <f>IF(V30="-",CONCATENATE(" / ",V$22,"お休み"),IF(MATCH(V$22,$B$6:$B$19,0)&lt;MATCH(V30,$B$6:$B$19,0),CONCATENATE("/ ",V$22,"-",V30),""))</f>
      </c>
      <c r="AB13" s="67">
        <f>IF(X30="-",CONCATENATE(" / ",X$22,"お休み"),IF(MATCH(X$22,$B$6:$B$19,0)&lt;MATCH(X30,$B$6:$B$19,0),CONCATENATE("/ ",X$22,"-",X30),""))</f>
      </c>
      <c r="AC13" s="68">
        <f>IF(Z30="-",CONCATENATE(" / ",Z$22,"お休み"),IF(MATCH(Z$22,$B$6:$B$19,0)&lt;MATCH(Z30,$B$6:$B$19,0),CONCATENATE("/ ",Z$22,"-",Z30),""))</f>
      </c>
      <c r="AE13" s="45"/>
      <c r="AF13" s="46"/>
      <c r="AG13" s="72" t="str">
        <f>B11</f>
        <v>銀弾丸</v>
      </c>
      <c r="AH13" s="76">
        <f ca="1">IF(OR($AG13="",AH$7=""),"",IF(ISBLANK(VLOOKUP($AG13,OFFSET($B$23:$AC$35,0,(COLUMN()-COLUMN($AH$8))*2,13,2),2,FALSE)),"",VLOOKUP($AG13,OFFSET($B$23:$AC$35,0,(COLUMN()-COLUMN($AH$8))*2,13,2),2,FALSE)))</f>
        <v>3</v>
      </c>
      <c r="AI13" s="78">
        <f ca="1">IF(OR($AG13="",AI$7=""),"",IF(ISBLANK(VLOOKUP($AG13,OFFSET($B$23:$AC$35,0,(COLUMN()-COLUMN($AH$8))*2,13,2),2,FALSE)),"",VLOOKUP($AG13,OFFSET($B$23:$AC$35,0,(COLUMN()-COLUMN($AH$8))*2,13,2),2,FALSE)))</f>
        <v>3</v>
      </c>
      <c r="AJ13" s="78">
        <f ca="1">IF(OR($AG13="",AJ$7=""),"",IF(ISBLANK(VLOOKUP($AG13,OFFSET($B$23:$AC$35,0,(COLUMN()-COLUMN($AH$8))*2,13,2),2,FALSE)),"",VLOOKUP($AG13,OFFSET($B$23:$AC$35,0,(COLUMN()-COLUMN($AH$8))*2,13,2),2,FALSE)))</f>
        <v>3</v>
      </c>
      <c r="AK13" s="78">
        <f ca="1">IF(OR($AG13="",AK$7=""),"",IF(ISBLANK(VLOOKUP($AG13,OFFSET($B$23:$AC$35,0,(COLUMN()-COLUMN($AH$8))*2,13,2),2,FALSE)),"",VLOOKUP($AG13,OFFSET($B$23:$AC$35,0,(COLUMN()-COLUMN($AH$8))*2,13,2),2,FALSE)))</f>
        <v>3</v>
      </c>
      <c r="AL13" s="78">
        <f ca="1">IF(OR($AG13="",AL$7=""),"",IF(ISBLANK(VLOOKUP($AG13,OFFSET($B$23:$AC$35,0,(COLUMN()-COLUMN($AH$8))*2,13,2),2,FALSE)),"",VLOOKUP($AG13,OFFSET($B$23:$AC$35,0,(COLUMN()-COLUMN($AH$8))*2,13,2),2,FALSE)))</f>
        <v>0</v>
      </c>
      <c r="AM13" s="77"/>
      <c r="AN13" s="78">
        <f ca="1">IF(OR($AG13="",AN$7=""),"",IF(ISBLANK(VLOOKUP($AG13,OFFSET($B$23:$AC$35,0,(COLUMN()-COLUMN($AH$8))*2,13,2),2,FALSE)),"",VLOOKUP($AG13,OFFSET($B$23:$AC$35,0,(COLUMN()-COLUMN($AH$8))*2,13,2),2,FALSE)))</f>
        <v>3</v>
      </c>
      <c r="AO13" s="78">
        <f ca="1">IF(OR($AG13="",AO$7=""),"",IF(ISBLANK(VLOOKUP($AG13,OFFSET($B$23:$AC$35,0,(COLUMN()-COLUMN($AH$8))*2,13,2),2,FALSE)),"",VLOOKUP($AG13,OFFSET($B$23:$AC$35,0,(COLUMN()-COLUMN($AH$8))*2,13,2),2,FALSE)))</f>
        <v>0</v>
      </c>
      <c r="AP13" s="78">
        <f ca="1">IF(OR($AG13="",AP$7=""),"",IF(ISBLANK(VLOOKUP($AG13,OFFSET($B$23:$AC$35,0,(COLUMN()-COLUMN($AH$8))*2,13,2),2,FALSE)),"",VLOOKUP($AG13,OFFSET($B$23:$AC$35,0,(COLUMN()-COLUMN($AH$8))*2,13,2),2,FALSE)))</f>
        <v>3</v>
      </c>
      <c r="AQ13" s="78">
        <f ca="1">IF(OR($AG13="",AQ$7=""),"",IF(ISBLANK(VLOOKUP($AG13,OFFSET($B$23:$AC$35,0,(COLUMN()-COLUMN($AH$8))*2,13,2),2,FALSE)),"",VLOOKUP($AG13,OFFSET($B$23:$AC$35,0,(COLUMN()-COLUMN($AH$8))*2,13,2),2,FALSE)))</f>
        <v>3</v>
      </c>
      <c r="AR13" s="78">
        <f ca="1">IF(OR($AG13="",AR$7=""),"",IF(ISBLANK(VLOOKUP($AG13,OFFSET($B$23:$AC$35,0,(COLUMN()-COLUMN($AH$8))*2,13,2),2,FALSE)),"",VLOOKUP($AG13,OFFSET($B$23:$AC$35,0,(COLUMN()-COLUMN($AH$8))*2,13,2),2,FALSE)))</f>
      </c>
      <c r="AS13" s="78">
        <f ca="1">IF(OR($AG13="",AS$7=""),"",IF(ISBLANK(VLOOKUP($AG13,OFFSET($B$23:$AC$35,0,(COLUMN()-COLUMN($AH$8))*2,13,2),2,FALSE)),"",VLOOKUP($AG13,OFFSET($B$23:$AC$35,0,(COLUMN()-COLUMN($AH$8))*2,13,2),2,FALSE)))</f>
      </c>
      <c r="AT13" s="78">
        <f ca="1">IF(OR($AG13="",AT$7=""),"",IF(ISBLANK(VLOOKUP($AG13,OFFSET($B$23:$AC$35,0,(COLUMN()-COLUMN($AH$8))*2,13,2),2,FALSE)),"",VLOOKUP($AG13,OFFSET($B$23:$AC$35,0,(COLUMN()-COLUMN($AH$8))*2,13,2),2,FALSE)))</f>
      </c>
      <c r="AU13" s="79">
        <f ca="1">IF(OR($AG13="",AU$7=""),"",IF(ISBLANK(VLOOKUP($AG13,OFFSET($B$23:$AC$35,0,(COLUMN()-COLUMN($AH$8))*2,13,2),2,FALSE)),"",VLOOKUP($AG13,OFFSET($B$23:$AC$35,0,(COLUMN()-COLUMN($AH$8))*2,13,2),2,FALSE)))</f>
      </c>
    </row>
    <row r="14" spans="1:47" ht="13.5">
      <c r="A14" s="59">
        <v>9</v>
      </c>
      <c r="B14" s="60" t="str">
        <f>IF($A14&lt;=$B$2,INDEX('リーグ割り当て'!$C$18:$E$117,$A14+VLOOKUP($B$1,'リーグ割り当て'!$B$3:$E$12,4,FALSE),1),"")</f>
        <v>シロA</v>
      </c>
      <c r="C14" s="60" t="str">
        <f>IF($A14&lt;=$B$2,INDEX('リーグ割り当て'!$C$18:$E$117,$A14+VLOOKUP($B$1,'リーグ割り当て'!$B$3:$E$12,4,FALSE),2),"")</f>
        <v>青影、がらる</v>
      </c>
      <c r="D14" s="61">
        <f>IF($A14&lt;=$B$2,INDEX('リーグ割り当て'!$C$18:$E$117,$A14+VLOOKUP($B$1,'リーグ割り当て'!$B$3:$E$12,4,FALSE),3),"")</f>
        <v>0</v>
      </c>
      <c r="F14" s="59">
        <v>9</v>
      </c>
      <c r="G14" s="62" t="str">
        <f>HLOOKUP(F14,$AH$129:$AU$131,3,FALSE)</f>
        <v>銀弾丸</v>
      </c>
      <c r="H14" s="63">
        <f>HLOOKUP(F14,$AH$129:$AU$131,2,FALSE)</f>
        <v>6</v>
      </c>
      <c r="I14" s="64" t="str">
        <f>IF(G14="","",CONCATENATE(F14,"位:",G14,"/",H14,"pt "))</f>
        <v>9位:銀弾丸/6pt </v>
      </c>
      <c r="K14" s="65" t="str">
        <f>IF(2*ROUNDDOWN((B$2+1)/2,0)&gt;A14,CONCATENATE(A14,"回戦 ",Q14,R14,S14,T14,U14,V14,W14,X14,Y14,Z14,AA14,AB14,AC14),"")</f>
        <v>9回戦 ベルＡ - クルＡ / USG-INF / 海の馬 - 銀弾丸 / アゴA - マリン / シロA - MGN</v>
      </c>
      <c r="L14" s="66"/>
      <c r="M14" s="66"/>
      <c r="N14" s="66"/>
      <c r="O14" s="66"/>
      <c r="P14" s="66"/>
      <c r="Q14" s="67" t="str">
        <f>IF(B31="-",CONCATENATE(B$22,"お休み"),IF(MATCH(B$22,$B$6:$B$19,0)&lt;MATCH(B31,$B$6:$B$19,0),CONCATENATE(B$22," - ",B31),""))</f>
        <v>ベルＡ - クルＡ</v>
      </c>
      <c r="R14" s="67">
        <f>IF(D31="-",CONCATENATE(" / ",B$22,"お休み"),IF(MATCH(D$22,$B$6:$B$19,0)&lt;MATCH(D31,$B$6:$B$19,0),CONCATENATE(" / ",D$22," - ",D31),""))</f>
      </c>
      <c r="S14" s="67" t="str">
        <f>IF(F31="-",CONCATENATE(" / ",F$22,"お休み"),IF(MATCH(F$22,$B$6:$B$19,0)&lt;MATCH(F31,$B$6:$B$19,0),CONCATENATE(" / ",F$22,"-",F31),""))</f>
        <v> / USG-INF</v>
      </c>
      <c r="T14" s="67">
        <f>IF(H31="-",CONCATENATE(" / ",H$22,"お休み"),IF(MATCH(H$22,$B$6:$B$19,0)&lt;MATCH(H31,$B$6:$B$19,0),CONCATENATE(" / ",H$22," - ",H31),""))</f>
      </c>
      <c r="U14" s="67" t="str">
        <f>IF(J31="-",CONCATENATE(" / ",J$22,"お休み"),IF(MATCH(J$22,$B$6:$B$19,0)&lt;MATCH(J31,$B$6:$B$19,0),CONCATENATE(" / ",J$22," - ",J31),""))</f>
        <v> / 海の馬 - 銀弾丸</v>
      </c>
      <c r="V14" s="67">
        <f>IF(L31="-",CONCATENATE(" / ",L$22,"お休み"),IF(MATCH(L$22,$B$6:$B$19,0)&lt;MATCH(L31,$B$6:$B$19,0),CONCATENATE(" / ",L$22," - ",L31),""))</f>
      </c>
      <c r="W14" s="67" t="str">
        <f>IF(N31="-",CONCATENATE(" / ",N$22,"お休み"),IF(MATCH(N$22,$B$6:$B$19,0)&lt;MATCH(N31,$B$6:$B$19,0),CONCATENATE(" / ",N$22," - ",N31),""))</f>
        <v> / アゴA - マリン</v>
      </c>
      <c r="X14" s="67">
        <f>IF(P31="-",CONCATENATE(" / ",P$22,"お休み"),IF(MATCH(P$22,$B$6:$B$19,0)&lt;MATCH(P31,$B$6:$B$19,0),CONCATENATE(" / ",P$22," - ",P31),""))</f>
      </c>
      <c r="Y14" s="67" t="str">
        <f>IF(R31="-",CONCATENATE(" / ",R$22,"お休み"),IF(MATCH(R$22,$B$6:$B$19,0)&lt;MATCH(R31,$B$6:$B$19,0),CONCATENATE(" / ",R$22," - ",R31),""))</f>
        <v> / シロA - MGN</v>
      </c>
      <c r="Z14" s="67">
        <f>IF(T31="-",CONCATENATE(" / ",T$22,"お休み"),IF(T31="-",CONCATENATE(" / ",T$22,"お休み"),IF(MATCH(T$22,$B$6:$B$19,0)&lt;MATCH(T31,$B$6:$B$19,0),CONCATENATE(" / ",T$22," - ",T31),"")))</f>
      </c>
      <c r="AA14" s="67">
        <f>IF(V31="-",CONCATENATE(" / ",V$22,"お休み"),IF(MATCH(V$22,$B$6:$B$19,0)&lt;MATCH(V31,$B$6:$B$19,0),CONCATENATE("/ ",V$22,"-",V31),""))</f>
      </c>
      <c r="AB14" s="67">
        <f>IF(X31="-",CONCATENATE(" / ",X$22,"お休み"),IF(MATCH(X$22,$B$6:$B$19,0)&lt;MATCH(X31,$B$6:$B$19,0),CONCATENATE("/ ",X$22,"-",X31),""))</f>
      </c>
      <c r="AC14" s="68">
        <f>IF(Z31="-",CONCATENATE(" / ",Z$22,"お休み"),IF(MATCH(Z$22,$B$6:$B$19,0)&lt;MATCH(Z31,$B$6:$B$19,0),CONCATENATE("/ ",Z$22,"-",Z31),""))</f>
      </c>
      <c r="AE14" s="45"/>
      <c r="AF14" s="46"/>
      <c r="AG14" s="80" t="str">
        <f>B12</f>
        <v>アゴA</v>
      </c>
      <c r="AH14" s="76">
        <f ca="1">IF(OR($AG14="",AH$7=""),"",IF(ISBLANK(VLOOKUP($AG14,OFFSET($B$23:$AC$35,0,(COLUMN()-COLUMN($AH$8))*2,13,2),2,FALSE)),"",VLOOKUP($AG14,OFFSET($B$23:$AC$35,0,(COLUMN()-COLUMN($AH$8))*2,13,2),2,FALSE)))</f>
        <v>0</v>
      </c>
      <c r="AI14" s="78">
        <f ca="1">IF(OR($AG14="",AI$7=""),"",IF(ISBLANK(VLOOKUP($AG14,OFFSET($B$23:$AC$35,0,(COLUMN()-COLUMN($AH$8))*2,13,2),2,FALSE)),"",VLOOKUP($AG14,OFFSET($B$23:$AC$35,0,(COLUMN()-COLUMN($AH$8))*2,13,2),2,FALSE)))</f>
        <v>0</v>
      </c>
      <c r="AJ14" s="78">
        <f ca="1">IF(OR($AG14="",AJ$7=""),"",IF(ISBLANK(VLOOKUP($AG14,OFFSET($B$23:$AC$35,0,(COLUMN()-COLUMN($AH$8))*2,13,2),2,FALSE)),"",VLOOKUP($AG14,OFFSET($B$23:$AC$35,0,(COLUMN()-COLUMN($AH$8))*2,13,2),2,FALSE)))</f>
        <v>3</v>
      </c>
      <c r="AK14" s="78">
        <f ca="1">IF(OR($AG14="",AK$7=""),"",IF(ISBLANK(VLOOKUP($AG14,OFFSET($B$23:$AC$35,0,(COLUMN()-COLUMN($AH$8))*2,13,2),2,FALSE)),"",VLOOKUP($AG14,OFFSET($B$23:$AC$35,0,(COLUMN()-COLUMN($AH$8))*2,13,2),2,FALSE)))</f>
        <v>0</v>
      </c>
      <c r="AL14" s="78">
        <f ca="1">IF(OR($AG14="",AL$7=""),"",IF(ISBLANK(VLOOKUP($AG14,OFFSET($B$23:$AC$35,0,(COLUMN()-COLUMN($AH$8))*2,13,2),2,FALSE)),"",VLOOKUP($AG14,OFFSET($B$23:$AC$35,0,(COLUMN()-COLUMN($AH$8))*2,13,2),2,FALSE)))</f>
        <v>0</v>
      </c>
      <c r="AM14" s="78">
        <f ca="1">IF(OR($AG14="",AM$7=""),"",IF(ISBLANK(VLOOKUP($AG14,OFFSET($B$23:$AC$35,0,(COLUMN()-COLUMN($AH$8))*2,13,2),2,FALSE)),"",VLOOKUP($AG14,OFFSET($B$23:$AC$35,0,(COLUMN()-COLUMN($AH$8))*2,13,2),2,FALSE)))</f>
        <v>0</v>
      </c>
      <c r="AN14" s="77"/>
      <c r="AO14" s="78">
        <f ca="1">IF(OR($AG14="",AO$7=""),"",IF(ISBLANK(VLOOKUP($AG14,OFFSET($B$23:$AC$35,0,(COLUMN()-COLUMN($AH$8))*2,13,2),2,FALSE)),"",VLOOKUP($AG14,OFFSET($B$23:$AC$35,0,(COLUMN()-COLUMN($AH$8))*2,13,2),2,FALSE)))</f>
        <v>0</v>
      </c>
      <c r="AP14" s="78">
        <f ca="1">IF(OR($AG14="",AP$7=""),"",IF(ISBLANK(VLOOKUP($AG14,OFFSET($B$23:$AC$35,0,(COLUMN()-COLUMN($AH$8))*2,13,2),2,FALSE)),"",VLOOKUP($AG14,OFFSET($B$23:$AC$35,0,(COLUMN()-COLUMN($AH$8))*2,13,2),2,FALSE)))</f>
        <v>0</v>
      </c>
      <c r="AQ14" s="78">
        <f ca="1">IF(OR($AG14="",AQ$7=""),"",IF(ISBLANK(VLOOKUP($AG14,OFFSET($B$23:$AC$35,0,(COLUMN()-COLUMN($AH$8))*2,13,2),2,FALSE)),"",VLOOKUP($AG14,OFFSET($B$23:$AC$35,0,(COLUMN()-COLUMN($AH$8))*2,13,2),2,FALSE)))</f>
        <v>0</v>
      </c>
      <c r="AR14" s="78">
        <f ca="1">IF(OR($AG14="",AR$7=""),"",IF(ISBLANK(VLOOKUP($AG14,OFFSET($B$23:$AC$35,0,(COLUMN()-COLUMN($AH$8))*2,13,2),2,FALSE)),"",VLOOKUP($AG14,OFFSET($B$23:$AC$35,0,(COLUMN()-COLUMN($AH$8))*2,13,2),2,FALSE)))</f>
      </c>
      <c r="AS14" s="78">
        <f ca="1">IF(OR($AG14="",AS$7=""),"",IF(ISBLANK(VLOOKUP($AG14,OFFSET($B$23:$AC$35,0,(COLUMN()-COLUMN($AH$8))*2,13,2),2,FALSE)),"",VLOOKUP($AG14,OFFSET($B$23:$AC$35,0,(COLUMN()-COLUMN($AH$8))*2,13,2),2,FALSE)))</f>
      </c>
      <c r="AT14" s="78">
        <f ca="1">IF(OR($AG14="",AT$7=""),"",IF(ISBLANK(VLOOKUP($AG14,OFFSET($B$23:$AC$35,0,(COLUMN()-COLUMN($AH$8))*2,13,2),2,FALSE)),"",VLOOKUP($AG14,OFFSET($B$23:$AC$35,0,(COLUMN()-COLUMN($AH$8))*2,13,2),2,FALSE)))</f>
      </c>
      <c r="AU14" s="79">
        <f ca="1">IF(OR($AG14="",AU$7=""),"",IF(ISBLANK(VLOOKUP($AG14,OFFSET($B$23:$AC$35,0,(COLUMN()-COLUMN($AH$8))*2,13,2),2,FALSE)),"",VLOOKUP($AG14,OFFSET($B$23:$AC$35,0,(COLUMN()-COLUMN($AH$8))*2,13,2),2,FALSE)))</f>
      </c>
    </row>
    <row r="15" spans="1:47" ht="13.5">
      <c r="A15" s="59">
        <v>10</v>
      </c>
      <c r="B15" s="60" t="str">
        <f>IF($A15&lt;=$B$2,INDEX('リーグ割り当て'!$C$18:$E$117,$A15+VLOOKUP($B$1,'リーグ割り当て'!$B$3:$E$12,4,FALSE),1),"")</f>
        <v>MGN</v>
      </c>
      <c r="C15" s="60" t="str">
        <f>IF($A15&lt;=$B$2,INDEX('リーグ割り当て'!$C$18:$E$117,$A15+VLOOKUP($B$1,'リーグ割り当て'!$B$3:$E$12,4,FALSE),2),"")</f>
        <v>カリナ、ジャイロボール</v>
      </c>
      <c r="D15" s="61" t="s">
        <v>181</v>
      </c>
      <c r="F15" s="59">
        <v>10</v>
      </c>
      <c r="G15" s="62" t="str">
        <f>HLOOKUP(F15,$AH$129:$AU$131,3,FALSE)</f>
        <v>MGN</v>
      </c>
      <c r="H15" s="63">
        <f>HLOOKUP(F15,$AH$129:$AU$131,2,FALSE)</f>
        <v>3</v>
      </c>
      <c r="I15" s="64" t="str">
        <f>IF(G15="","",CONCATENATE(F15,"位:",G15,"/",H15,"pt "))</f>
        <v>10位:MGN/3pt </v>
      </c>
      <c r="K15" s="65">
        <f>IF(2*ROUNDDOWN((B$2+1)/2,0)&gt;A15,CONCATENATE(A15,"回戦 ",Q15,R15,S15,T15,U15,V15,W15,X15,Y15,Z15,AA15,AB15,AC15),"")</f>
      </c>
      <c r="L15" s="66"/>
      <c r="M15" s="66"/>
      <c r="N15" s="66"/>
      <c r="O15" s="66"/>
      <c r="P15" s="66"/>
      <c r="Q15" s="67" t="str">
        <f>IF(B32="-",CONCATENATE(B$22,"お休み"),IF(MATCH(B$22,$B$6:$B$19,0)&lt;MATCH(B32,$B$6:$B$19,0),CONCATENATE(B$22," - ",B32),""))</f>
        <v>ベルＡ - </v>
      </c>
      <c r="R15" s="67" t="str">
        <f>IF(D32="-",CONCATENATE(" / ",B$22,"お休み"),IF(MATCH(D$22,$B$6:$B$19,0)&lt;MATCH(D32,$B$6:$B$19,0),CONCATENATE(" / ",D$22," - ",D32),""))</f>
        <v> / クルＡ - </v>
      </c>
      <c r="S15" s="67">
        <f>IF(F32="-",CONCATENATE(" / ",F$22,"お休み"),IF(MATCH(F$22,$B$6:$B$19,0)&lt;MATCH(F32,$B$6:$B$19,0),CONCATENATE(" / ",F$22,"-",F32),""))</f>
        <v>0</v>
      </c>
      <c r="T15" s="67">
        <f>IF(H32="-",CONCATENATE(" / ",H$22,"お休み"),IF(MATCH(H$22,$B$6:$B$19,0)&lt;MATCH(H32,$B$6:$B$19,0),CONCATENATE(" / ",H$22," - ",H32),""))</f>
        <v>0</v>
      </c>
      <c r="U15" s="67">
        <f>IF(J32="-",CONCATENATE(" / ",J$22,"お休み"),IF(MATCH(J$22,$B$6:$B$19,0)&lt;MATCH(J32,$B$6:$B$19,0),CONCATENATE(" / ",J$22," - ",J32),""))</f>
        <v>0</v>
      </c>
      <c r="V15" s="67">
        <f>IF(L32="-",CONCATENATE(" / ",L$22,"お休み"),IF(MATCH(L$22,$B$6:$B$19,0)&lt;MATCH(L32,$B$6:$B$19,0),CONCATENATE(" / ",L$22," - ",L32),""))</f>
        <v>0</v>
      </c>
      <c r="W15" s="67">
        <f>IF(N32="-",CONCATENATE(" / ",N$22,"お休み"),IF(MATCH(N$22,$B$6:$B$19,0)&lt;MATCH(N32,$B$6:$B$19,0),CONCATENATE(" / ",N$22," - ",N32),""))</f>
        <v>0</v>
      </c>
      <c r="X15" s="67">
        <f>IF(P32="-",CONCATENATE(" / ",P$22,"お休み"),IF(MATCH(P$22,$B$6:$B$19,0)&lt;MATCH(P32,$B$6:$B$19,0),CONCATENATE(" / ",P$22," - ",P32),""))</f>
        <v>0</v>
      </c>
      <c r="Y15" s="67">
        <f>IF(R32="-",CONCATENATE(" / ",R$22,"お休み"),IF(MATCH(R$22,$B$6:$B$19,0)&lt;MATCH(R32,$B$6:$B$19,0),CONCATENATE(" / ",R$22," - ",R32),""))</f>
        <v>0</v>
      </c>
      <c r="Z15" s="67">
        <f>IF(T32="-",CONCATENATE(" / ",T$22,"お休み"),IF(T32="-",CONCATENATE(" / ",T$22,"お休み"),IF(MATCH(T$22,$B$6:$B$19,0)&lt;MATCH(T32,$B$6:$B$19,0),CONCATENATE(" / ",T$22," - ",T32),"")))</f>
        <v>0</v>
      </c>
      <c r="AA15" s="67">
        <f>IF(V32="-",CONCATENATE(" / ",V$22,"お休み"),IF(MATCH(V$22,$B$6:$B$19,0)&lt;MATCH(V32,$B$6:$B$19,0),CONCATENATE("/ ",V$22,"-",V32),""))</f>
        <v>0</v>
      </c>
      <c r="AB15" s="67">
        <f>IF(X32="-",CONCATENATE(" / ",X$22,"お休み"),IF(MATCH(X$22,$B$6:$B$19,0)&lt;MATCH(X32,$B$6:$B$19,0),CONCATENATE("/ ",X$22,"-",X32),""))</f>
        <v>0</v>
      </c>
      <c r="AC15" s="68">
        <f>IF(Z32="-",CONCATENATE(" / ",Z$22,"お休み"),IF(MATCH(Z$22,$B$6:$B$19,0)&lt;MATCH(Z32,$B$6:$B$19,0),CONCATENATE("/ ",Z$22,"-",Z32),""))</f>
        <v>0</v>
      </c>
      <c r="AE15" s="45"/>
      <c r="AF15" s="46"/>
      <c r="AG15" s="80" t="str">
        <f>B13</f>
        <v>マリン</v>
      </c>
      <c r="AH15" s="76">
        <f ca="1">IF(OR($AG15="",AH$7=""),"",IF(ISBLANK(VLOOKUP($AG15,OFFSET($B$23:$AC$35,0,(COLUMN()-COLUMN($AH$8))*2,13,2),2,FALSE)),"",VLOOKUP($AG15,OFFSET($B$23:$AC$35,0,(COLUMN()-COLUMN($AH$8))*2,13,2),2,FALSE)))</f>
        <v>0</v>
      </c>
      <c r="AI15" s="78">
        <f ca="1">IF(OR($AG15="",AI$7=""),"",IF(ISBLANK(VLOOKUP($AG15,OFFSET($B$23:$AC$35,0,(COLUMN()-COLUMN($AH$8))*2,13,2),2,FALSE)),"",VLOOKUP($AG15,OFFSET($B$23:$AC$35,0,(COLUMN()-COLUMN($AH$8))*2,13,2),2,FALSE)))</f>
        <v>1</v>
      </c>
      <c r="AJ15" s="78">
        <f ca="1">IF(OR($AG15="",AJ$7=""),"",IF(ISBLANK(VLOOKUP($AG15,OFFSET($B$23:$AC$35,0,(COLUMN()-COLUMN($AH$8))*2,13,2),2,FALSE)),"",VLOOKUP($AG15,OFFSET($B$23:$AC$35,0,(COLUMN()-COLUMN($AH$8))*2,13,2),2,FALSE)))</f>
        <v>3</v>
      </c>
      <c r="AK15" s="78">
        <f ca="1">IF(OR($AG15="",AK$7=""),"",IF(ISBLANK(VLOOKUP($AG15,OFFSET($B$23:$AC$35,0,(COLUMN()-COLUMN($AH$8))*2,13,2),2,FALSE)),"",VLOOKUP($AG15,OFFSET($B$23:$AC$35,0,(COLUMN()-COLUMN($AH$8))*2,13,2),2,FALSE)))</f>
        <v>3</v>
      </c>
      <c r="AL15" s="78">
        <f ca="1">IF(OR($AG15="",AL$7=""),"",IF(ISBLANK(VLOOKUP($AG15,OFFSET($B$23:$AC$35,0,(COLUMN()-COLUMN($AH$8))*2,13,2),2,FALSE)),"",VLOOKUP($AG15,OFFSET($B$23:$AC$35,0,(COLUMN()-COLUMN($AH$8))*2,13,2),2,FALSE)))</f>
        <v>0</v>
      </c>
      <c r="AM15" s="78">
        <f ca="1">IF(OR($AG15="",AM$7=""),"",IF(ISBLANK(VLOOKUP($AG15,OFFSET($B$23:$AC$35,0,(COLUMN()-COLUMN($AH$8))*2,13,2),2,FALSE)),"",VLOOKUP($AG15,OFFSET($B$23:$AC$35,0,(COLUMN()-COLUMN($AH$8))*2,13,2),2,FALSE)))</f>
        <v>3</v>
      </c>
      <c r="AN15" s="78">
        <f ca="1">IF(OR($AG15="",AN$7=""),"",IF(ISBLANK(VLOOKUP($AG15,OFFSET($B$23:$AC$35,0,(COLUMN()-COLUMN($AH$8))*2,13,2),2,FALSE)),"",VLOOKUP($AG15,OFFSET($B$23:$AC$35,0,(COLUMN()-COLUMN($AH$8))*2,13,2),2,FALSE)))</f>
        <v>3</v>
      </c>
      <c r="AO15" s="77"/>
      <c r="AP15" s="78">
        <f ca="1">IF(OR($AG15="",AP$7=""),"",IF(ISBLANK(VLOOKUP($AG15,OFFSET($B$23:$AC$35,0,(COLUMN()-COLUMN($AH$8))*2,13,2),2,FALSE)),"",VLOOKUP($AG15,OFFSET($B$23:$AC$35,0,(COLUMN()-COLUMN($AH$8))*2,13,2),2,FALSE)))</f>
        <v>3</v>
      </c>
      <c r="AQ15" s="78">
        <f ca="1">IF(OR($AG15="",AQ$7=""),"",IF(ISBLANK(VLOOKUP($AG15,OFFSET($B$23:$AC$35,0,(COLUMN()-COLUMN($AH$8))*2,13,2),2,FALSE)),"",VLOOKUP($AG15,OFFSET($B$23:$AC$35,0,(COLUMN()-COLUMN($AH$8))*2,13,2),2,FALSE)))</f>
        <v>0</v>
      </c>
      <c r="AR15" s="78">
        <f ca="1">IF(OR($AG15="",AR$7=""),"",IF(ISBLANK(VLOOKUP($AG15,OFFSET($B$23:$AC$35,0,(COLUMN()-COLUMN($AH$8))*2,13,2),2,FALSE)),"",VLOOKUP($AG15,OFFSET($B$23:$AC$35,0,(COLUMN()-COLUMN($AH$8))*2,13,2),2,FALSE)))</f>
      </c>
      <c r="AS15" s="78">
        <f ca="1">IF(OR($AG15="",AS$7=""),"",IF(ISBLANK(VLOOKUP($AG15,OFFSET($B$23:$AC$35,0,(COLUMN()-COLUMN($AH$8))*2,13,2),2,FALSE)),"",VLOOKUP($AG15,OFFSET($B$23:$AC$35,0,(COLUMN()-COLUMN($AH$8))*2,13,2),2,FALSE)))</f>
      </c>
      <c r="AT15" s="78">
        <f ca="1">IF(OR($AG15="",AT$7=""),"",IF(ISBLANK(VLOOKUP($AG15,OFFSET($B$23:$AC$35,0,(COLUMN()-COLUMN($AH$8))*2,13,2),2,FALSE)),"",VLOOKUP($AG15,OFFSET($B$23:$AC$35,0,(COLUMN()-COLUMN($AH$8))*2,13,2),2,FALSE)))</f>
      </c>
      <c r="AU15" s="79">
        <f ca="1">IF(OR($AG15="",AU$7=""),"",IF(ISBLANK(VLOOKUP($AG15,OFFSET($B$23:$AC$35,0,(COLUMN()-COLUMN($AH$8))*2,13,2),2,FALSE)),"",VLOOKUP($AG15,OFFSET($B$23:$AC$35,0,(COLUMN()-COLUMN($AH$8))*2,13,2),2,FALSE)))</f>
      </c>
    </row>
    <row r="16" spans="1:47" ht="13.5">
      <c r="A16" s="59">
        <v>11</v>
      </c>
      <c r="B16" s="60">
        <f>IF($A16&lt;=$B$2,INDEX('リーグ割り当て'!$C$18:$E$117,$A16+VLOOKUP($B$1,'リーグ割り当て'!$B$3:$E$12,4,FALSE),1),"")</f>
      </c>
      <c r="C16" s="60">
        <f>IF($A16&lt;=$B$2,INDEX('リーグ割り当て'!$C$18:$E$117,$A16+VLOOKUP($B$1,'リーグ割り当て'!$B$3:$E$12,4,FALSE),2),"")</f>
      </c>
      <c r="D16" s="61">
        <f>IF($A16&lt;=$B$2,INDEX('リーグ割り当て'!$C$18:$E$117,$A16+VLOOKUP($B$1,'リーグ割り当て'!$B$3:$E$12,4,FALSE),3),"")</f>
      </c>
      <c r="F16" s="59">
        <v>11</v>
      </c>
      <c r="G16" s="62">
        <f>HLOOKUP(F16,$AH$129:$AU$131,3,FALSE)</f>
      </c>
      <c r="H16" s="63">
        <f>HLOOKUP(F16,$AH$129:$AU$131,2,FALSE)</f>
        <v>0</v>
      </c>
      <c r="I16" s="64">
        <f>IF(G16="","",CONCATENATE(F16,"位:",G16,"/",H16,"pt "))</f>
      </c>
      <c r="K16" s="65">
        <f>IF(2*ROUNDDOWN((B$2+1)/2,0)&gt;A16,CONCATENATE(A16,"回戦 ",Q16,R16,S16,T16,U16,V16,W16,X16,Y16,Z16,AA16,AB16,AC16),"")</f>
      </c>
      <c r="L16" s="66"/>
      <c r="M16" s="66"/>
      <c r="N16" s="66"/>
      <c r="O16" s="66"/>
      <c r="P16" s="66"/>
      <c r="Q16" s="67" t="str">
        <f>IF(B33="-",CONCATENATE(B$22,"お休み"),IF(MATCH(B$22,$B$6:$B$19,0)&lt;MATCH(B33,$B$6:$B$19,0),CONCATENATE(B$22," - ",B33),""))</f>
        <v>ベルＡ - </v>
      </c>
      <c r="R16" s="67" t="str">
        <f>IF(D33="-",CONCATENATE(" / ",B$22,"お休み"),IF(MATCH(D$22,$B$6:$B$19,0)&lt;MATCH(D33,$B$6:$B$19,0),CONCATENATE(" / ",D$22," - ",D33),""))</f>
        <v> / クルＡ - </v>
      </c>
      <c r="S16" s="67">
        <f>IF(F33="-",CONCATENATE(" / ",F$22,"お休み"),IF(MATCH(F$22,$B$6:$B$19,0)&lt;MATCH(F33,$B$6:$B$19,0),CONCATENATE(" / ",F$22,"-",F33),""))</f>
        <v>0</v>
      </c>
      <c r="T16" s="67">
        <f>IF(H33="-",CONCATENATE(" / ",H$22,"お休み"),IF(MATCH(H$22,$B$6:$B$19,0)&lt;MATCH(H33,$B$6:$B$19,0),CONCATENATE(" / ",H$22," - ",H33),""))</f>
        <v>0</v>
      </c>
      <c r="U16" s="67">
        <f>IF(J33="-",CONCATENATE(" / ",J$22,"お休み"),IF(MATCH(J$22,$B$6:$B$19,0)&lt;MATCH(J33,$B$6:$B$19,0),CONCATENATE(" / ",J$22," - ",J33),""))</f>
        <v>0</v>
      </c>
      <c r="V16" s="67">
        <f>IF(L33="-",CONCATENATE(" / ",L$22,"お休み"),IF(MATCH(L$22,$B$6:$B$19,0)&lt;MATCH(L33,$B$6:$B$19,0),CONCATENATE(" / ",L$22," - ",L33),""))</f>
        <v>0</v>
      </c>
      <c r="W16" s="67">
        <f>IF(N33="-",CONCATENATE(" / ",N$22,"お休み"),IF(MATCH(N$22,$B$6:$B$19,0)&lt;MATCH(N33,$B$6:$B$19,0),CONCATENATE(" / ",N$22," - ",N33),""))</f>
        <v>0</v>
      </c>
      <c r="X16" s="67">
        <f>IF(P33="-",CONCATENATE(" / ",P$22,"お休み"),IF(MATCH(P$22,$B$6:$B$19,0)&lt;MATCH(P33,$B$6:$B$19,0),CONCATENATE(" / ",P$22," - ",P33),""))</f>
        <v>0</v>
      </c>
      <c r="Y16" s="67">
        <f>IF(R33="-",CONCATENATE(" / ",R$22,"お休み"),IF(MATCH(R$22,$B$6:$B$19,0)&lt;MATCH(R33,$B$6:$B$19,0),CONCATENATE(" / ",R$22," - ",R33),""))</f>
        <v>0</v>
      </c>
      <c r="Z16" s="67">
        <f>IF(T33="-",CONCATENATE(" / ",T$22,"お休み"),IF(T33="-",CONCATENATE(" / ",T$22,"お休み"),IF(MATCH(T$22,$B$6:$B$19,0)&lt;MATCH(T33,$B$6:$B$19,0),CONCATENATE(" / ",T$22," - ",T33),"")))</f>
        <v>0</v>
      </c>
      <c r="AA16" s="67">
        <f>IF(V33="-",CONCATENATE(" / ",V$22,"お休み"),IF(MATCH(V$22,$B$6:$B$19,0)&lt;MATCH(V33,$B$6:$B$19,0),CONCATENATE("/ ",V$22,"-",V33),""))</f>
        <v>0</v>
      </c>
      <c r="AB16" s="67">
        <f>IF(X33="-",CONCATENATE(" / ",X$22,"お休み"),IF(MATCH(X$22,$B$6:$B$19,0)&lt;MATCH(X33,$B$6:$B$19,0),CONCATENATE("/ ",X$22,"-",X33),""))</f>
        <v>0</v>
      </c>
      <c r="AC16" s="68">
        <f>IF(Z33="-",CONCATENATE(" / ",Z$22,"お休み"),IF(MATCH(Z$22,$B$6:$B$19,0)&lt;MATCH(Z33,$B$6:$B$19,0),CONCATENATE("/ ",Z$22,"-",Z33),""))</f>
        <v>0</v>
      </c>
      <c r="AE16" s="45"/>
      <c r="AF16" s="46"/>
      <c r="AG16" s="81" t="str">
        <f>B14</f>
        <v>シロA</v>
      </c>
      <c r="AH16" s="76">
        <f ca="1">IF(OR($AG16="",AH$7=""),"",IF(ISBLANK(VLOOKUP($AG16,OFFSET($B$23:$AC$35,0,(COLUMN()-COLUMN($AH$8))*2,13,2),2,FALSE)),"",VLOOKUP($AG16,OFFSET($B$23:$AC$35,0,(COLUMN()-COLUMN($AH$8))*2,13,2),2,FALSE)))</f>
        <v>0</v>
      </c>
      <c r="AI16" s="78">
        <f ca="1">IF(OR($AG16="",AI$7=""),"",IF(ISBLANK(VLOOKUP($AG16,OFFSET($B$23:$AC$35,0,(COLUMN()-COLUMN($AH$8))*2,13,2),2,FALSE)),"",VLOOKUP($AG16,OFFSET($B$23:$AC$35,0,(COLUMN()-COLUMN($AH$8))*2,13,2),2,FALSE)))</f>
        <v>0</v>
      </c>
      <c r="AJ16" s="78">
        <f ca="1">IF(OR($AG16="",AJ$7=""),"",IF(ISBLANK(VLOOKUP($AG16,OFFSET($B$23:$AC$35,0,(COLUMN()-COLUMN($AH$8))*2,13,2),2,FALSE)),"",VLOOKUP($AG16,OFFSET($B$23:$AC$35,0,(COLUMN()-COLUMN($AH$8))*2,13,2),2,FALSE)))</f>
        <v>3</v>
      </c>
      <c r="AK16" s="78">
        <f ca="1">IF(OR($AG16="",AK$7=""),"",IF(ISBLANK(VLOOKUP($AG16,OFFSET($B$23:$AC$35,0,(COLUMN()-COLUMN($AH$8))*2,13,2),2,FALSE)),"",VLOOKUP($AG16,OFFSET($B$23:$AC$35,0,(COLUMN()-COLUMN($AH$8))*2,13,2),2,FALSE)))</f>
        <v>3</v>
      </c>
      <c r="AL16" s="78">
        <f ca="1">IF(OR($AG16="",AL$7=""),"",IF(ISBLANK(VLOOKUP($AG16,OFFSET($B$23:$AC$35,0,(COLUMN()-COLUMN($AH$8))*2,13,2),2,FALSE)),"",VLOOKUP($AG16,OFFSET($B$23:$AC$35,0,(COLUMN()-COLUMN($AH$8))*2,13,2),2,FALSE)))</f>
        <v>3</v>
      </c>
      <c r="AM16" s="78">
        <f ca="1">IF(OR($AG16="",AM$7=""),"",IF(ISBLANK(VLOOKUP($AG16,OFFSET($B$23:$AC$35,0,(COLUMN()-COLUMN($AH$8))*2,13,2),2,FALSE)),"",VLOOKUP($AG16,OFFSET($B$23:$AC$35,0,(COLUMN()-COLUMN($AH$8))*2,13,2),2,FALSE)))</f>
        <v>0</v>
      </c>
      <c r="AN16" s="78">
        <f ca="1">IF(OR($AG16="",AN$7=""),"",IF(ISBLANK(VLOOKUP($AG16,OFFSET($B$23:$AC$35,0,(COLUMN()-COLUMN($AH$8))*2,13,2),2,FALSE)),"",VLOOKUP($AG16,OFFSET($B$23:$AC$35,0,(COLUMN()-COLUMN($AH$8))*2,13,2),2,FALSE)))</f>
        <v>3</v>
      </c>
      <c r="AO16" s="78">
        <f ca="1">IF(OR($AG16="",AO$7=""),"",IF(ISBLANK(VLOOKUP($AG16,OFFSET($B$23:$AC$35,0,(COLUMN()-COLUMN($AH$8))*2,13,2),2,FALSE)),"",VLOOKUP($AG16,OFFSET($B$23:$AC$35,0,(COLUMN()-COLUMN($AH$8))*2,13,2),2,FALSE)))</f>
        <v>0</v>
      </c>
      <c r="AP16" s="77"/>
      <c r="AQ16" s="78">
        <f ca="1">IF(OR($AG16="",AQ$7=""),"",IF(ISBLANK(VLOOKUP($AG16,OFFSET($B$23:$AC$35,0,(COLUMN()-COLUMN($AH$8))*2,13,2),2,FALSE)),"",VLOOKUP($AG16,OFFSET($B$23:$AC$35,0,(COLUMN()-COLUMN($AH$8))*2,13,2),2,FALSE)))</f>
        <v>0</v>
      </c>
      <c r="AR16" s="78">
        <f ca="1">IF(OR($AG16="",AR$7=""),"",IF(ISBLANK(VLOOKUP($AG16,OFFSET($B$23:$AC$35,0,(COLUMN()-COLUMN($AH$8))*2,13,2),2,FALSE)),"",VLOOKUP($AG16,OFFSET($B$23:$AC$35,0,(COLUMN()-COLUMN($AH$8))*2,13,2),2,FALSE)))</f>
      </c>
      <c r="AS16" s="78">
        <f ca="1">IF(OR($AG16="",AS$7=""),"",IF(ISBLANK(VLOOKUP($AG16,OFFSET($B$23:$AC$35,0,(COLUMN()-COLUMN($AH$8))*2,13,2),2,FALSE)),"",VLOOKUP($AG16,OFFSET($B$23:$AC$35,0,(COLUMN()-COLUMN($AH$8))*2,13,2),2,FALSE)))</f>
      </c>
      <c r="AT16" s="78">
        <f ca="1">IF(OR($AG16="",AT$7=""),"",IF(ISBLANK(VLOOKUP($AG16,OFFSET($B$23:$AC$35,0,(COLUMN()-COLUMN($AH$8))*2,13,2),2,FALSE)),"",VLOOKUP($AG16,OFFSET($B$23:$AC$35,0,(COLUMN()-COLUMN($AH$8))*2,13,2),2,FALSE)))</f>
      </c>
      <c r="AU16" s="79">
        <f ca="1">IF(OR($AG16="",AU$7=""),"",IF(ISBLANK(VLOOKUP($AG16,OFFSET($B$23:$AC$35,0,(COLUMN()-COLUMN($AH$8))*2,13,2),2,FALSE)),"",VLOOKUP($AG16,OFFSET($B$23:$AC$35,0,(COLUMN()-COLUMN($AH$8))*2,13,2),2,FALSE)))</f>
      </c>
    </row>
    <row r="17" spans="1:47" ht="13.5">
      <c r="A17" s="59">
        <v>12</v>
      </c>
      <c r="B17" s="60">
        <f>IF($A17&lt;=$B$2,INDEX('リーグ割り当て'!$C$18:$E$117,$A17+VLOOKUP($B$1,'リーグ割り当て'!$B$3:$E$12,4,FALSE),1),"")</f>
      </c>
      <c r="C17" s="60">
        <f>IF($A17&lt;=$B$2,INDEX('リーグ割り当て'!$C$18:$E$117,$A17+VLOOKUP($B$1,'リーグ割り当て'!$B$3:$E$12,4,FALSE),2),"")</f>
      </c>
      <c r="D17" s="61">
        <f>IF($A17&lt;=$B$2,INDEX('リーグ割り当て'!$C$18:$E$117,$A17+VLOOKUP($B$1,'リーグ割り当て'!$B$3:$E$12,4,FALSE),3),"")</f>
      </c>
      <c r="F17" s="59">
        <v>12</v>
      </c>
      <c r="G17" s="62">
        <f>HLOOKUP(F17,$AH$129:$AU$131,3,FALSE)</f>
      </c>
      <c r="H17" s="63">
        <f>HLOOKUP(F17,$AH$129:$AU$131,2,FALSE)</f>
        <v>0</v>
      </c>
      <c r="I17" s="64">
        <f>IF(G17="","",CONCATENATE(F17,"位:",G17,"/",H17,"pt "))</f>
      </c>
      <c r="K17" s="65">
        <f>IF(2*ROUNDDOWN((B$2+1)/2,0)&gt;A17,CONCATENATE(A17,"回戦 ",Q17,R17,S17,T17,U17,V17,W17,X17,Y17,Z17,AA17,AB17,AC17),"")</f>
      </c>
      <c r="L17" s="66"/>
      <c r="M17" s="66"/>
      <c r="N17" s="66"/>
      <c r="O17" s="66"/>
      <c r="P17" s="66"/>
      <c r="Q17" s="67" t="str">
        <f>IF(B34="-",CONCATENATE(B$22,"お休み"),IF(MATCH(B$22,$B$6:$B$19,0)&lt;MATCH(B34,$B$6:$B$19,0),CONCATENATE(B$22," - ",B34),""))</f>
        <v>ベルＡ - </v>
      </c>
      <c r="R17" s="67" t="str">
        <f>IF(D34="-",CONCATENATE(" / ",B$22,"お休み"),IF(MATCH(D$22,$B$6:$B$19,0)&lt;MATCH(D34,$B$6:$B$19,0),CONCATENATE(" / ",D$22," - ",D34),""))</f>
        <v> / クルＡ - </v>
      </c>
      <c r="S17" s="67">
        <f>IF(F34="-",CONCATENATE(" / ",F$22,"お休み"),IF(MATCH(F$22,$B$6:$B$19,0)&lt;MATCH(F34,$B$6:$B$19,0),CONCATENATE(" / ",F$22,"-",F34),""))</f>
        <v>0</v>
      </c>
      <c r="T17" s="67">
        <f>IF(H34="-",CONCATENATE(" / ",H$22,"お休み"),IF(MATCH(H$22,$B$6:$B$19,0)&lt;MATCH(H34,$B$6:$B$19,0),CONCATENATE(" / ",H$22," - ",H34),""))</f>
        <v>0</v>
      </c>
      <c r="U17" s="67">
        <f>IF(J34="-",CONCATENATE(" / ",J$22,"お休み"),IF(MATCH(J$22,$B$6:$B$19,0)&lt;MATCH(J34,$B$6:$B$19,0),CONCATENATE(" / ",J$22," - ",J34),""))</f>
        <v>0</v>
      </c>
      <c r="V17" s="67">
        <f>IF(L34="-",CONCATENATE(" / ",L$22,"お休み"),IF(MATCH(L$22,$B$6:$B$19,0)&lt;MATCH(L34,$B$6:$B$19,0),CONCATENATE(" / ",L$22," - ",L34),""))</f>
        <v>0</v>
      </c>
      <c r="W17" s="67">
        <f>IF(N34="-",CONCATENATE(" / ",N$22,"お休み"),IF(MATCH(N$22,$B$6:$B$19,0)&lt;MATCH(N34,$B$6:$B$19,0),CONCATENATE(" / ",N$22," - ",N34),""))</f>
        <v>0</v>
      </c>
      <c r="X17" s="67">
        <f>IF(P34="-",CONCATENATE(" / ",P$22,"お休み"),IF(MATCH(P$22,$B$6:$B$19,0)&lt;MATCH(P34,$B$6:$B$19,0),CONCATENATE(" / ",P$22," - ",P34),""))</f>
        <v>0</v>
      </c>
      <c r="Y17" s="67">
        <f>IF(R34="-",CONCATENATE(" / ",R$22,"お休み"),IF(MATCH(R$22,$B$6:$B$19,0)&lt;MATCH(R34,$B$6:$B$19,0),CONCATENATE(" / ",R$22," - ",R34),""))</f>
        <v>0</v>
      </c>
      <c r="Z17" s="67">
        <f>IF(T34="-",CONCATENATE(" / ",T$22,"お休み"),IF(T34="-",CONCATENATE(" / ",T$22,"お休み"),IF(MATCH(T$22,$B$6:$B$19,0)&lt;MATCH(T34,$B$6:$B$19,0),CONCATENATE(" / ",T$22," - ",T34),"")))</f>
        <v>0</v>
      </c>
      <c r="AA17" s="67">
        <f>IF(V34="-",CONCATENATE(" / ",V$22,"お休み"),IF(MATCH(V$22,$B$6:$B$19,0)&lt;MATCH(V34,$B$6:$B$19,0),CONCATENATE("/ ",V$22,"-",V34),""))</f>
        <v>0</v>
      </c>
      <c r="AB17" s="67">
        <f>IF(X34="-",CONCATENATE(" / ",X$22,"お休み"),IF(MATCH(X$22,$B$6:$B$19,0)&lt;MATCH(X34,$B$6:$B$19,0),CONCATENATE("/ ",X$22,"-",X34),""))</f>
        <v>0</v>
      </c>
      <c r="AC17" s="68">
        <f>IF(Z34="-",CONCATENATE(" / ",Z$22,"お休み"),IF(MATCH(Z$22,$B$6:$B$19,0)&lt;MATCH(Z34,$B$6:$B$19,0),CONCATENATE("/ ",Z$22,"-",Z34),""))</f>
        <v>0</v>
      </c>
      <c r="AE17" s="45"/>
      <c r="AF17" s="46"/>
      <c r="AG17" s="81" t="str">
        <f>B15</f>
        <v>MGN</v>
      </c>
      <c r="AH17" s="76">
        <f ca="1">IF(OR($AG17="",AH$7=""),"",IF(ISBLANK(VLOOKUP($AG17,OFFSET($B$23:$AC$35,0,(COLUMN()-COLUMN($AH$8))*2,13,2),2,FALSE)),"",VLOOKUP($AG17,OFFSET($B$23:$AC$35,0,(COLUMN()-COLUMN($AH$8))*2,13,2),2,FALSE)))</f>
        <v>3</v>
      </c>
      <c r="AI17" s="78">
        <f ca="1">IF(OR($AG17="",AI$7=""),"",IF(ISBLANK(VLOOKUP($AG17,OFFSET($B$23:$AC$35,0,(COLUMN()-COLUMN($AH$8))*2,13,2),2,FALSE)),"",VLOOKUP($AG17,OFFSET($B$23:$AC$35,0,(COLUMN()-COLUMN($AH$8))*2,13,2),2,FALSE)))</f>
        <v>3</v>
      </c>
      <c r="AJ17" s="78">
        <f ca="1">IF(OR($AG17="",AJ$7=""),"",IF(ISBLANK(VLOOKUP($AG17,OFFSET($B$23:$AC$35,0,(COLUMN()-COLUMN($AH$8))*2,13,2),2,FALSE)),"",VLOOKUP($AG17,OFFSET($B$23:$AC$35,0,(COLUMN()-COLUMN($AH$8))*2,13,2),2,FALSE)))</f>
        <v>3</v>
      </c>
      <c r="AK17" s="78">
        <f ca="1">IF(OR($AG17="",AK$7=""),"",IF(ISBLANK(VLOOKUP($AG17,OFFSET($B$23:$AC$35,0,(COLUMN()-COLUMN($AH$8))*2,13,2),2,FALSE)),"",VLOOKUP($AG17,OFFSET($B$23:$AC$35,0,(COLUMN()-COLUMN($AH$8))*2,13,2),2,FALSE)))</f>
        <v>3</v>
      </c>
      <c r="AL17" s="78">
        <f ca="1">IF(OR($AG17="",AL$7=""),"",IF(ISBLANK(VLOOKUP($AG17,OFFSET($B$23:$AC$35,0,(COLUMN()-COLUMN($AH$8))*2,13,2),2,FALSE)),"",VLOOKUP($AG17,OFFSET($B$23:$AC$35,0,(COLUMN()-COLUMN($AH$8))*2,13,2),2,FALSE)))</f>
        <v>3</v>
      </c>
      <c r="AM17" s="78">
        <f ca="1">IF(OR($AG17="",AM$7=""),"",IF(ISBLANK(VLOOKUP($AG17,OFFSET($B$23:$AC$35,0,(COLUMN()-COLUMN($AH$8))*2,13,2),2,FALSE)),"",VLOOKUP($AG17,OFFSET($B$23:$AC$35,0,(COLUMN()-COLUMN($AH$8))*2,13,2),2,FALSE)))</f>
        <v>0</v>
      </c>
      <c r="AN17" s="78">
        <f ca="1">IF(OR($AG17="",AN$7=""),"",IF(ISBLANK(VLOOKUP($AG17,OFFSET($B$23:$AC$35,0,(COLUMN()-COLUMN($AH$8))*2,13,2),2,FALSE)),"",VLOOKUP($AG17,OFFSET($B$23:$AC$35,0,(COLUMN()-COLUMN($AH$8))*2,13,2),2,FALSE)))</f>
        <v>3</v>
      </c>
      <c r="AO17" s="78">
        <f ca="1">IF(OR($AG17="",AO$7=""),"",IF(ISBLANK(VLOOKUP($AG17,OFFSET($B$23:$AC$35,0,(COLUMN()-COLUMN($AH$8))*2,13,2),2,FALSE)),"",VLOOKUP($AG17,OFFSET($B$23:$AC$35,0,(COLUMN()-COLUMN($AH$8))*2,13,2),2,FALSE)))</f>
        <v>3</v>
      </c>
      <c r="AP17" s="78">
        <f ca="1">IF(OR($AG17="",AP$7=""),"",IF(ISBLANK(VLOOKUP($AG17,OFFSET($B$23:$AC$35,0,(COLUMN()-COLUMN($AH$8))*2,13,2),2,FALSE)),"",VLOOKUP($AG17,OFFSET($B$23:$AC$35,0,(COLUMN()-COLUMN($AH$8))*2,13,2),2,FALSE)))</f>
        <v>3</v>
      </c>
      <c r="AQ17" s="77"/>
      <c r="AR17" s="78">
        <f ca="1">IF(OR($AG17="",AR$7=""),"",IF(ISBLANK(VLOOKUP($AG17,OFFSET($B$23:$AC$35,0,(COLUMN()-COLUMN($AH$8))*2,13,2),2,FALSE)),"",VLOOKUP($AG17,OFFSET($B$23:$AC$35,0,(COLUMN()-COLUMN($AH$8))*2,13,2),2,FALSE)))</f>
      </c>
      <c r="AS17" s="78">
        <f ca="1">IF(OR($AG17="",AS$7=""),"",IF(ISBLANK(VLOOKUP($AG17,OFFSET($B$23:$AC$35,0,(COLUMN()-COLUMN($AH$8))*2,13,2),2,FALSE)),"",VLOOKUP($AG17,OFFSET($B$23:$AC$35,0,(COLUMN()-COLUMN($AH$8))*2,13,2),2,FALSE)))</f>
      </c>
      <c r="AT17" s="78">
        <f ca="1">IF(OR($AG17="",AT$7=""),"",IF(ISBLANK(VLOOKUP($AG17,OFFSET($B$23:$AC$35,0,(COLUMN()-COLUMN($AH$8))*2,13,2),2,FALSE)),"",VLOOKUP($AG17,OFFSET($B$23:$AC$35,0,(COLUMN()-COLUMN($AH$8))*2,13,2),2,FALSE)))</f>
      </c>
      <c r="AU17" s="79">
        <f ca="1">IF(OR($AG17="",AU$7=""),"",IF(ISBLANK(VLOOKUP($AG17,OFFSET($B$23:$AC$35,0,(COLUMN()-COLUMN($AH$8))*2,13,2),2,FALSE)),"",VLOOKUP($AG17,OFFSET($B$23:$AC$35,0,(COLUMN()-COLUMN($AH$8))*2,13,2),2,FALSE)))</f>
      </c>
    </row>
    <row r="18" spans="1:47" ht="13.5">
      <c r="A18" s="59">
        <v>13</v>
      </c>
      <c r="B18" s="60">
        <f>IF($A18&lt;=$B$2,INDEX('リーグ割り当て'!$C$18:$E$117,$A18+VLOOKUP($B$1,'リーグ割り当て'!$B$3:$E$12,4,FALSE),1),"")</f>
      </c>
      <c r="C18" s="60">
        <f>IF($A18&lt;=$B$2,INDEX('リーグ割り当て'!$C$18:$E$117,$A18+VLOOKUP($B$1,'リーグ割り当て'!$B$3:$E$12,4,FALSE),2),"")</f>
      </c>
      <c r="D18" s="61">
        <f>IF($A18&lt;=$B$2,INDEX('リーグ割り当て'!$C$18:$E$117,$A18+VLOOKUP($B$1,'リーグ割り当て'!$B$3:$E$12,4,FALSE),3),"")</f>
      </c>
      <c r="F18" s="59">
        <v>13</v>
      </c>
      <c r="G18" s="62">
        <f>HLOOKUP(F18,$AH$129:$AU$131,3,FALSE)</f>
      </c>
      <c r="H18" s="63">
        <f>HLOOKUP(F18,$AH$129:$AU$131,2,FALSE)</f>
        <v>0</v>
      </c>
      <c r="I18" s="64">
        <f>IF(G18="","",CONCATENATE(F18,"位:",G18,"/",H18,"pt "))</f>
      </c>
      <c r="K18" s="65">
        <f>IF(2*ROUNDDOWN((B$2+1)/2,0)&gt;A18,CONCATENATE(A18,"回戦 ",Q18,R18,S18,T18,U18,V18,W18,X18,Y18,Z18,AA18,AB18,AC18),"")</f>
      </c>
      <c r="L18" s="82"/>
      <c r="M18" s="82"/>
      <c r="N18" s="82"/>
      <c r="O18" s="82"/>
      <c r="P18" s="82"/>
      <c r="Q18" s="67" t="str">
        <f>IF(B35="-",CONCATENATE(B$22,"お休み"),IF(MATCH(B$22,$B$6:$B$19,0)&lt;MATCH(B35,$B$6:$B$19,0),CONCATENATE(B$22," - ",B35),""))</f>
        <v>ベルＡ - </v>
      </c>
      <c r="R18" s="67" t="str">
        <f>IF(D35="-",CONCATENATE(" / ",B$22,"お休み"),IF(MATCH(D$22,$B$6:$B$19,0)&lt;MATCH(D35,$B$6:$B$19,0),CONCATENATE(" / ",D$22," - ",D35),""))</f>
        <v> / クルＡ - </v>
      </c>
      <c r="S18" s="67">
        <f>IF(F35="-",CONCATENATE(" / ",F$22,"お休み"),IF(MATCH(F$22,$B$6:$B$19,0)&lt;MATCH(F35,$B$6:$B$19,0),CONCATENATE(" / ",F$22,"-",F35),""))</f>
        <v>0</v>
      </c>
      <c r="T18" s="67">
        <f>IF(H35="-",CONCATENATE(" / ",H$22,"お休み"),IF(MATCH(H$22,$B$6:$B$19,0)&lt;MATCH(H35,$B$6:$B$19,0),CONCATENATE(" / ",H$22," - ",H35),""))</f>
        <v>0</v>
      </c>
      <c r="U18" s="67">
        <f>IF(J35="-",CONCATENATE(" / ",J$22,"お休み"),IF(MATCH(J$22,$B$6:$B$19,0)&lt;MATCH(J35,$B$6:$B$19,0),CONCATENATE(" / ",J$22," - ",J35),""))</f>
        <v>0</v>
      </c>
      <c r="V18" s="67">
        <f>IF(L35="-",CONCATENATE(" / ",L$22,"お休み"),IF(MATCH(L$22,$B$6:$B$19,0)&lt;MATCH(L35,$B$6:$B$19,0),CONCATENATE(" / ",L$22," - ",L35),""))</f>
        <v>0</v>
      </c>
      <c r="W18" s="67">
        <f>IF(N35="-",CONCATENATE(" / ",N$22,"お休み"),IF(MATCH(N$22,$B$6:$B$19,0)&lt;MATCH(N35,$B$6:$B$19,0),CONCATENATE(" / ",N$22," - ",N35),""))</f>
        <v>0</v>
      </c>
      <c r="X18" s="67">
        <f>IF(P35="-",CONCATENATE(" / ",P$22,"お休み"),IF(MATCH(P$22,$B$6:$B$19,0)&lt;MATCH(P35,$B$6:$B$19,0),CONCATENATE(" / ",P$22," - ",P35),""))</f>
        <v>0</v>
      </c>
      <c r="Y18" s="67">
        <f>IF(R35="-",CONCATENATE(" / ",R$22,"お休み"),IF(MATCH(R$22,$B$6:$B$19,0)&lt;MATCH(R35,$B$6:$B$19,0),CONCATENATE(" / ",R$22," - ",R35),""))</f>
        <v>0</v>
      </c>
      <c r="Z18" s="67">
        <f>IF(T35="-",CONCATENATE(" / ",T$22,"お休み"),IF(T35="-",CONCATENATE(" / ",T$22,"お休み"),IF(MATCH(T$22,$B$6:$B$19,0)&lt;MATCH(T35,$B$6:$B$19,0),CONCATENATE(" / ",T$22," - ",T35),"")))</f>
        <v>0</v>
      </c>
      <c r="AA18" s="67">
        <f>IF(V35="-",CONCATENATE(" / ",V$22,"お休み"),IF(MATCH(V$22,$B$6:$B$19,0)&lt;MATCH(V35,$B$6:$B$19,0),CONCATENATE("/ ",V$22,"-",V35),""))</f>
        <v>0</v>
      </c>
      <c r="AB18" s="67">
        <f>IF(X35="-",CONCATENATE(" / ",X$22,"お休み"),IF(MATCH(X$22,$B$6:$B$19,0)&lt;MATCH(X35,$B$6:$B$19,0),CONCATENATE("/ ",X$22,"-",X35),""))</f>
        <v>0</v>
      </c>
      <c r="AC18" s="68">
        <f>IF(Z35="-",CONCATENATE(" / ",Z$22,"お休み"),IF(MATCH(Z$22,$B$6:$B$19,0)&lt;MATCH(Z35,$B$6:$B$19,0),CONCATENATE("/ ",Z$22,"-",Z35),""))</f>
        <v>0</v>
      </c>
      <c r="AE18" s="45"/>
      <c r="AF18" s="46"/>
      <c r="AG18" s="81">
        <f>B16</f>
      </c>
      <c r="AH18" s="76">
        <f ca="1">IF(OR($AG18="",AH$7=""),"",IF(ISBLANK(VLOOKUP($AG18,OFFSET($B$23:$AC$35,0,(COLUMN()-COLUMN($AH$8))*2,13,2),2,FALSE)),"",VLOOKUP($AG18,OFFSET($B$23:$AC$35,0,(COLUMN()-COLUMN($AH$8))*2,13,2),2,FALSE)))</f>
      </c>
      <c r="AI18" s="78">
        <f ca="1">IF(OR($AG18="",AI$7=""),"",IF(ISBLANK(VLOOKUP($AG18,OFFSET($B$23:$AC$35,0,(COLUMN()-COLUMN($AH$8))*2,13,2),2,FALSE)),"",VLOOKUP($AG18,OFFSET($B$23:$AC$35,0,(COLUMN()-COLUMN($AH$8))*2,13,2),2,FALSE)))</f>
      </c>
      <c r="AJ18" s="78">
        <f ca="1">IF(OR($AG18="",AJ$7=""),"",IF(ISBLANK(VLOOKUP($AG18,OFFSET($B$23:$AC$35,0,(COLUMN()-COLUMN($AH$8))*2,13,2),2,FALSE)),"",VLOOKUP($AG18,OFFSET($B$23:$AC$35,0,(COLUMN()-COLUMN($AH$8))*2,13,2),2,FALSE)))</f>
      </c>
      <c r="AK18" s="78">
        <f ca="1">IF(OR($AG18="",AK$7=""),"",IF(ISBLANK(VLOOKUP($AG18,OFFSET($B$23:$AC$35,0,(COLUMN()-COLUMN($AH$8))*2,13,2),2,FALSE)),"",VLOOKUP($AG18,OFFSET($B$23:$AC$35,0,(COLUMN()-COLUMN($AH$8))*2,13,2),2,FALSE)))</f>
      </c>
      <c r="AL18" s="78">
        <f ca="1">IF(OR($AG18="",AL$7=""),"",IF(ISBLANK(VLOOKUP($AG18,OFFSET($B$23:$AC$35,0,(COLUMN()-COLUMN($AH$8))*2,13,2),2,FALSE)),"",VLOOKUP($AG18,OFFSET($B$23:$AC$35,0,(COLUMN()-COLUMN($AH$8))*2,13,2),2,FALSE)))</f>
      </c>
      <c r="AM18" s="78">
        <f ca="1">IF(OR($AG18="",AM$7=""),"",IF(ISBLANK(VLOOKUP($AG18,OFFSET($B$23:$AC$35,0,(COLUMN()-COLUMN($AH$8))*2,13,2),2,FALSE)),"",VLOOKUP($AG18,OFFSET($B$23:$AC$35,0,(COLUMN()-COLUMN($AH$8))*2,13,2),2,FALSE)))</f>
      </c>
      <c r="AN18" s="78">
        <f ca="1">IF(OR($AG18="",AN$7=""),"",IF(ISBLANK(VLOOKUP($AG18,OFFSET($B$23:$AC$35,0,(COLUMN()-COLUMN($AH$8))*2,13,2),2,FALSE)),"",VLOOKUP($AG18,OFFSET($B$23:$AC$35,0,(COLUMN()-COLUMN($AH$8))*2,13,2),2,FALSE)))</f>
      </c>
      <c r="AO18" s="78">
        <f ca="1">IF(OR($AG18="",AO$7=""),"",IF(ISBLANK(VLOOKUP($AG18,OFFSET($B$23:$AC$35,0,(COLUMN()-COLUMN($AH$8))*2,13,2),2,FALSE)),"",VLOOKUP($AG18,OFFSET($B$23:$AC$35,0,(COLUMN()-COLUMN($AH$8))*2,13,2),2,FALSE)))</f>
      </c>
      <c r="AP18" s="78">
        <f ca="1">IF(OR($AG18="",AP$7=""),"",IF(ISBLANK(VLOOKUP($AG18,OFFSET($B$23:$AC$35,0,(COLUMN()-COLUMN($AH$8))*2,13,2),2,FALSE)),"",VLOOKUP($AG18,OFFSET($B$23:$AC$35,0,(COLUMN()-COLUMN($AH$8))*2,13,2),2,FALSE)))</f>
      </c>
      <c r="AQ18" s="78">
        <f ca="1">IF(OR($AG18="",AQ$7=""),"",IF(ISBLANK(VLOOKUP($AG18,OFFSET($B$23:$AC$35,0,(COLUMN()-COLUMN($AH$8))*2,13,2),2,FALSE)),"",VLOOKUP($AG18,OFFSET($B$23:$AC$35,0,(COLUMN()-COLUMN($AH$8))*2,13,2),2,FALSE)))</f>
      </c>
      <c r="AR18" s="77"/>
      <c r="AS18" s="78">
        <f ca="1">IF(OR($AG18="",AS$7=""),"",IF(ISBLANK(VLOOKUP($AG18,OFFSET($B$23:$AC$35,0,(COLUMN()-COLUMN($AH$8))*2,13,2),2,FALSE)),"",VLOOKUP($AG18,OFFSET($B$23:$AC$35,0,(COLUMN()-COLUMN($AH$8))*2,13,2),2,FALSE)))</f>
      </c>
      <c r="AT18" s="78">
        <f ca="1">IF(OR($AG18="",AT$7=""),"",IF(ISBLANK(VLOOKUP($AG18,OFFSET($B$23:$AC$35,0,(COLUMN()-COLUMN($AH$8))*2,13,2),2,FALSE)),"",VLOOKUP($AG18,OFFSET($B$23:$AC$35,0,(COLUMN()-COLUMN($AH$8))*2,13,2),2,FALSE)))</f>
      </c>
      <c r="AU18" s="79">
        <f ca="1">IF(OR($AG18="",AU$7=""),"",IF(ISBLANK(VLOOKUP($AG18,OFFSET($B$23:$AC$35,0,(COLUMN()-COLUMN($AH$8))*2,13,2),2,FALSE)),"",VLOOKUP($AG18,OFFSET($B$23:$AC$35,0,(COLUMN()-COLUMN($AH$8))*2,13,2),2,FALSE)))</f>
      </c>
    </row>
    <row r="19" spans="1:47" ht="13.5">
      <c r="A19" s="83">
        <v>14</v>
      </c>
      <c r="B19" s="84">
        <f>IF($A19&lt;=$B$2,INDEX('リーグ割り当て'!$C$18:$E$117,$A19+VLOOKUP($B$1,'リーグ割り当て'!$B$3:$E$12,4,FALSE),1),"")</f>
      </c>
      <c r="C19" s="84">
        <f>IF($A19&lt;=$B$2,INDEX('リーグ割り当て'!$C$18:$E$117,$A19+VLOOKUP($B$1,'リーグ割り当て'!$B$3:$E$12,4,FALSE),2),"")</f>
      </c>
      <c r="D19" s="85">
        <f>IF($A19&lt;=$B$2,INDEX('リーグ割り当て'!$C$18:$E$117,$A19+VLOOKUP($B$1,'リーグ割り当て'!$B$3:$E$12,4,FALSE),3),"")</f>
      </c>
      <c r="F19" s="83">
        <v>14</v>
      </c>
      <c r="G19" s="86">
        <f>HLOOKUP(F19,$AH$129:$AU$131,3,FALSE)</f>
      </c>
      <c r="H19" s="87">
        <f>HLOOKUP(F19,$AH$129:$AU$131,2,FALSE)</f>
        <v>0</v>
      </c>
      <c r="I19" s="64">
        <f>IF(G19="","",CONCATENATE(F19,"位:",G19,"/",H19,"pt "))</f>
      </c>
      <c r="K19" s="88"/>
      <c r="L19" s="88"/>
      <c r="M19" s="88"/>
      <c r="N19" s="88"/>
      <c r="O19" s="88"/>
      <c r="P19" s="88"/>
      <c r="Q19" s="88"/>
      <c r="R19" s="88"/>
      <c r="S19" s="88"/>
      <c r="T19" s="88"/>
      <c r="U19" s="88"/>
      <c r="V19" s="88"/>
      <c r="W19" s="88"/>
      <c r="X19" s="89"/>
      <c r="Y19" s="89"/>
      <c r="Z19" s="89"/>
      <c r="AA19" s="89"/>
      <c r="AB19" s="89"/>
      <c r="AC19" s="89"/>
      <c r="AE19" s="45"/>
      <c r="AF19" s="46"/>
      <c r="AG19" s="81">
        <f>B17</f>
      </c>
      <c r="AH19" s="76">
        <f ca="1">IF(OR($AG19="",AH$7=""),"",IF(ISBLANK(VLOOKUP($AG19,OFFSET($B$23:$AC$35,0,(COLUMN()-COLUMN($AH$8))*2,13,2),2,FALSE)),"",VLOOKUP($AG19,OFFSET($B$23:$AC$35,0,(COLUMN()-COLUMN($AH$8))*2,13,2),2,FALSE)))</f>
      </c>
      <c r="AI19" s="78">
        <f ca="1">IF(OR($AG19="",AI$7=""),"",IF(ISBLANK(VLOOKUP($AG19,OFFSET($B$23:$AC$35,0,(COLUMN()-COLUMN($AH$8))*2,13,2),2,FALSE)),"",VLOOKUP($AG19,OFFSET($B$23:$AC$35,0,(COLUMN()-COLUMN($AH$8))*2,13,2),2,FALSE)))</f>
      </c>
      <c r="AJ19" s="78">
        <f ca="1">IF(OR($AG19="",AJ$7=""),"",IF(ISBLANK(VLOOKUP($AG19,OFFSET($B$23:$AC$35,0,(COLUMN()-COLUMN($AH$8))*2,13,2),2,FALSE)),"",VLOOKUP($AG19,OFFSET($B$23:$AC$35,0,(COLUMN()-COLUMN($AH$8))*2,13,2),2,FALSE)))</f>
      </c>
      <c r="AK19" s="78">
        <f ca="1">IF(OR($AG19="",AK$7=""),"",IF(ISBLANK(VLOOKUP($AG19,OFFSET($B$23:$AC$35,0,(COLUMN()-COLUMN($AH$8))*2,13,2),2,FALSE)),"",VLOOKUP($AG19,OFFSET($B$23:$AC$35,0,(COLUMN()-COLUMN($AH$8))*2,13,2),2,FALSE)))</f>
      </c>
      <c r="AL19" s="78">
        <f ca="1">IF(OR($AG19="",AL$7=""),"",IF(ISBLANK(VLOOKUP($AG19,OFFSET($B$23:$AC$35,0,(COLUMN()-COLUMN($AH$8))*2,13,2),2,FALSE)),"",VLOOKUP($AG19,OFFSET($B$23:$AC$35,0,(COLUMN()-COLUMN($AH$8))*2,13,2),2,FALSE)))</f>
      </c>
      <c r="AM19" s="78">
        <f ca="1">IF(OR($AG19="",AM$7=""),"",IF(ISBLANK(VLOOKUP($AG19,OFFSET($B$23:$AC$35,0,(COLUMN()-COLUMN($AH$8))*2,13,2),2,FALSE)),"",VLOOKUP($AG19,OFFSET($B$23:$AC$35,0,(COLUMN()-COLUMN($AH$8))*2,13,2),2,FALSE)))</f>
      </c>
      <c r="AN19" s="78">
        <f ca="1">IF(OR($AG19="",AN$7=""),"",IF(ISBLANK(VLOOKUP($AG19,OFFSET($B$23:$AC$35,0,(COLUMN()-COLUMN($AH$8))*2,13,2),2,FALSE)),"",VLOOKUP($AG19,OFFSET($B$23:$AC$35,0,(COLUMN()-COLUMN($AH$8))*2,13,2),2,FALSE)))</f>
      </c>
      <c r="AO19" s="78">
        <f ca="1">IF(OR($AG19="",AO$7=""),"",IF(ISBLANK(VLOOKUP($AG19,OFFSET($B$23:$AC$35,0,(COLUMN()-COLUMN($AH$8))*2,13,2),2,FALSE)),"",VLOOKUP($AG19,OFFSET($B$23:$AC$35,0,(COLUMN()-COLUMN($AH$8))*2,13,2),2,FALSE)))</f>
      </c>
      <c r="AP19" s="78">
        <f ca="1">IF(OR($AG19="",AP$7=""),"",IF(ISBLANK(VLOOKUP($AG19,OFFSET($B$23:$AC$35,0,(COLUMN()-COLUMN($AH$8))*2,13,2),2,FALSE)),"",VLOOKUP($AG19,OFFSET($B$23:$AC$35,0,(COLUMN()-COLUMN($AH$8))*2,13,2),2,FALSE)))</f>
      </c>
      <c r="AQ19" s="78">
        <f ca="1">IF(OR($AG19="",AQ$7=""),"",IF(ISBLANK(VLOOKUP($AG19,OFFSET($B$23:$AC$35,0,(COLUMN()-COLUMN($AH$8))*2,13,2),2,FALSE)),"",VLOOKUP($AG19,OFFSET($B$23:$AC$35,0,(COLUMN()-COLUMN($AH$8))*2,13,2),2,FALSE)))</f>
      </c>
      <c r="AR19" s="78">
        <f ca="1">IF(OR($AG19="",AR$7=""),"",IF(ISBLANK(VLOOKUP($AG19,OFFSET($B$23:$AC$35,0,(COLUMN()-COLUMN($AH$8))*2,13,2),2,FALSE)),"",VLOOKUP($AG19,OFFSET($B$23:$AC$35,0,(COLUMN()-COLUMN($AH$8))*2,13,2),2,FALSE)))</f>
      </c>
      <c r="AS19" s="77"/>
      <c r="AT19" s="78">
        <f ca="1">IF(OR($AG19="",AT$7=""),"",IF(ISBLANK(VLOOKUP($AG19,OFFSET($B$23:$AC$35,0,(COLUMN()-COLUMN($AH$8))*2,13,2),2,FALSE)),"",VLOOKUP($AG19,OFFSET($B$23:$AC$35,0,(COLUMN()-COLUMN($AH$8))*2,13,2),2,FALSE)))</f>
      </c>
      <c r="AU19" s="79">
        <f ca="1">IF(OR($AG19="",AU$7=""),"",IF(ISBLANK(VLOOKUP($AG19,OFFSET($B$23:$AC$35,0,(COLUMN()-COLUMN($AH$8))*2,13,2),2,FALSE)),"",VLOOKUP($AG19,OFFSET($B$23:$AC$35,0,(COLUMN()-COLUMN($AH$8))*2,13,2),2,FALSE)))</f>
      </c>
    </row>
    <row r="20" spans="31:47" ht="13.5">
      <c r="AE20" s="45"/>
      <c r="AF20" s="46"/>
      <c r="AG20" s="81">
        <f>B18</f>
      </c>
      <c r="AH20" s="76">
        <f ca="1">IF(OR($AG20="",AH$7=""),"",IF(ISBLANK(VLOOKUP($AG20,OFFSET($B$23:$AC$35,0,(COLUMN()-COLUMN($AH$8))*2,13,2),2,FALSE)),"",VLOOKUP($AG20,OFFSET($B$23:$AC$35,0,(COLUMN()-COLUMN($AH$8))*2,13,2),2,FALSE)))</f>
      </c>
      <c r="AI20" s="78">
        <f ca="1">IF(OR($AG20="",AI$7=""),"",IF(ISBLANK(VLOOKUP($AG20,OFFSET($B$23:$AC$35,0,(COLUMN()-COLUMN($AH$8))*2,13,2),2,FALSE)),"",VLOOKUP($AG20,OFFSET($B$23:$AC$35,0,(COLUMN()-COLUMN($AH$8))*2,13,2),2,FALSE)))</f>
      </c>
      <c r="AJ20" s="78">
        <f ca="1">IF(OR($AG20="",AJ$7=""),"",IF(ISBLANK(VLOOKUP($AG20,OFFSET($B$23:$AC$35,0,(COLUMN()-COLUMN($AH$8))*2,13,2),2,FALSE)),"",VLOOKUP($AG20,OFFSET($B$23:$AC$35,0,(COLUMN()-COLUMN($AH$8))*2,13,2),2,FALSE)))</f>
      </c>
      <c r="AK20" s="78">
        <f ca="1">IF(OR($AG20="",AK$7=""),"",IF(ISBLANK(VLOOKUP($AG20,OFFSET($B$23:$AC$35,0,(COLUMN()-COLUMN($AH$8))*2,13,2),2,FALSE)),"",VLOOKUP($AG20,OFFSET($B$23:$AC$35,0,(COLUMN()-COLUMN($AH$8))*2,13,2),2,FALSE)))</f>
      </c>
      <c r="AL20" s="78">
        <f ca="1">IF(OR($AG20="",AL$7=""),"",IF(ISBLANK(VLOOKUP($AG20,OFFSET($B$23:$AC$35,0,(COLUMN()-COLUMN($AH$8))*2,13,2),2,FALSE)),"",VLOOKUP($AG20,OFFSET($B$23:$AC$35,0,(COLUMN()-COLUMN($AH$8))*2,13,2),2,FALSE)))</f>
      </c>
      <c r="AM20" s="78">
        <f ca="1">IF(OR($AG20="",AM$7=""),"",IF(ISBLANK(VLOOKUP($AG20,OFFSET($B$23:$AC$35,0,(COLUMN()-COLUMN($AH$8))*2,13,2),2,FALSE)),"",VLOOKUP($AG20,OFFSET($B$23:$AC$35,0,(COLUMN()-COLUMN($AH$8))*2,13,2),2,FALSE)))</f>
      </c>
      <c r="AN20" s="78">
        <f ca="1">IF(OR($AG20="",AN$7=""),"",IF(ISBLANK(VLOOKUP($AG20,OFFSET($B$23:$AC$35,0,(COLUMN()-COLUMN($AH$8))*2,13,2),2,FALSE)),"",VLOOKUP($AG20,OFFSET($B$23:$AC$35,0,(COLUMN()-COLUMN($AH$8))*2,13,2),2,FALSE)))</f>
      </c>
      <c r="AO20" s="78">
        <f ca="1">IF(OR($AG20="",AO$7=""),"",IF(ISBLANK(VLOOKUP($AG20,OFFSET($B$23:$AC$35,0,(COLUMN()-COLUMN($AH$8))*2,13,2),2,FALSE)),"",VLOOKUP($AG20,OFFSET($B$23:$AC$35,0,(COLUMN()-COLUMN($AH$8))*2,13,2),2,FALSE)))</f>
      </c>
      <c r="AP20" s="78">
        <f ca="1">IF(OR($AG20="",AP$7=""),"",IF(ISBLANK(VLOOKUP($AG20,OFFSET($B$23:$AC$35,0,(COLUMN()-COLUMN($AH$8))*2,13,2),2,FALSE)),"",VLOOKUP($AG20,OFFSET($B$23:$AC$35,0,(COLUMN()-COLUMN($AH$8))*2,13,2),2,FALSE)))</f>
      </c>
      <c r="AQ20" s="78">
        <f ca="1">IF(OR($AG20="",AQ$7=""),"",IF(ISBLANK(VLOOKUP($AG20,OFFSET($B$23:$AC$35,0,(COLUMN()-COLUMN($AH$8))*2,13,2),2,FALSE)),"",VLOOKUP($AG20,OFFSET($B$23:$AC$35,0,(COLUMN()-COLUMN($AH$8))*2,13,2),2,FALSE)))</f>
      </c>
      <c r="AR20" s="78">
        <f ca="1">IF(OR($AG20="",AR$7=""),"",IF(ISBLANK(VLOOKUP($AG20,OFFSET($B$23:$AC$35,0,(COLUMN()-COLUMN($AH$8))*2,13,2),2,FALSE)),"",VLOOKUP($AG20,OFFSET($B$23:$AC$35,0,(COLUMN()-COLUMN($AH$8))*2,13,2),2,FALSE)))</f>
      </c>
      <c r="AS20" s="78">
        <f ca="1">IF(OR($AG20="",AS$7=""),"",IF(ISBLANK(VLOOKUP($AG20,OFFSET($B$23:$AC$35,0,(COLUMN()-COLUMN($AH$8))*2,13,2),2,FALSE)),"",VLOOKUP($AG20,OFFSET($B$23:$AC$35,0,(COLUMN()-COLUMN($AH$8))*2,13,2),2,FALSE)))</f>
      </c>
      <c r="AT20" s="77"/>
      <c r="AU20" s="79">
        <f ca="1">IF(OR($AG20="",AU$7=""),"",IF(ISBLANK(VLOOKUP($AG20,OFFSET($B$23:$AC$35,0,(COLUMN()-COLUMN($AH$8))*2,13,2),2,FALSE)),"",VLOOKUP($AG20,OFFSET($B$23:$AC$35,0,(COLUMN()-COLUMN($AH$8))*2,13,2),2,FALSE)))</f>
      </c>
    </row>
    <row r="21" spans="16:47" ht="17.25">
      <c r="P21" s="90"/>
      <c r="Q21" s="90"/>
      <c r="R21" s="90"/>
      <c r="S21" s="90"/>
      <c r="T21" s="90"/>
      <c r="U21" s="90"/>
      <c r="V21" s="91"/>
      <c r="W21" s="91"/>
      <c r="X21" s="91"/>
      <c r="Y21" s="91"/>
      <c r="Z21" s="91"/>
      <c r="AA21" s="91"/>
      <c r="AB21" s="91"/>
      <c r="AC21" s="91"/>
      <c r="AE21" s="45"/>
      <c r="AF21" s="46"/>
      <c r="AG21" s="92">
        <f>B19</f>
      </c>
      <c r="AH21" s="93">
        <f ca="1">IF(OR($AG21="",AH$7=""),"",IF(ISBLANK(VLOOKUP($AG21,OFFSET($B$23:$AC$35,0,(COLUMN()-COLUMN($AH$8))*2,13,2),2,FALSE)),"",VLOOKUP($AG21,OFFSET($B$23:$AC$35,0,(COLUMN()-COLUMN($AH$8))*2,13,2),2,FALSE)))</f>
      </c>
      <c r="AI21" s="94">
        <f ca="1">IF(OR($AG21="",AI$7=""),"",IF(ISBLANK(VLOOKUP($AG21,OFFSET($B$23:$AC$35,0,(COLUMN()-COLUMN($AH$8))*2,13,2),2,FALSE)),"",VLOOKUP($AG21,OFFSET($B$23:$AC$35,0,(COLUMN()-COLUMN($AH$8))*2,13,2),2,FALSE)))</f>
      </c>
      <c r="AJ21" s="94">
        <f ca="1">IF(OR($AG21="",AJ$7=""),"",IF(ISBLANK(VLOOKUP($AG21,OFFSET($B$23:$AC$35,0,(COLUMN()-COLUMN($AH$8))*2,13,2),2,FALSE)),"",VLOOKUP($AG21,OFFSET($B$23:$AC$35,0,(COLUMN()-COLUMN($AH$8))*2,13,2),2,FALSE)))</f>
      </c>
      <c r="AK21" s="94">
        <f ca="1">IF(OR($AG21="",AK$7=""),"",IF(ISBLANK(VLOOKUP($AG21,OFFSET($B$23:$AC$35,0,(COLUMN()-COLUMN($AH$8))*2,13,2),2,FALSE)),"",VLOOKUP($AG21,OFFSET($B$23:$AC$35,0,(COLUMN()-COLUMN($AH$8))*2,13,2),2,FALSE)))</f>
      </c>
      <c r="AL21" s="94">
        <f ca="1">IF(OR($AG21="",AL$7=""),"",IF(ISBLANK(VLOOKUP($AG21,OFFSET($B$23:$AC$35,0,(COLUMN()-COLUMN($AH$8))*2,13,2),2,FALSE)),"",VLOOKUP($AG21,OFFSET($B$23:$AC$35,0,(COLUMN()-COLUMN($AH$8))*2,13,2),2,FALSE)))</f>
      </c>
      <c r="AM21" s="94">
        <f ca="1">IF(OR($AG21="",AM$7=""),"",IF(ISBLANK(VLOOKUP($AG21,OFFSET($B$23:$AC$35,0,(COLUMN()-COLUMN($AH$8))*2,13,2),2,FALSE)),"",VLOOKUP($AG21,OFFSET($B$23:$AC$35,0,(COLUMN()-COLUMN($AH$8))*2,13,2),2,FALSE)))</f>
      </c>
      <c r="AN21" s="94">
        <f ca="1">IF(OR($AG21="",AN$7=""),"",IF(ISBLANK(VLOOKUP($AG21,OFFSET($B$23:$AC$35,0,(COLUMN()-COLUMN($AH$8))*2,13,2),2,FALSE)),"",VLOOKUP($AG21,OFFSET($B$23:$AC$35,0,(COLUMN()-COLUMN($AH$8))*2,13,2),2,FALSE)))</f>
      </c>
      <c r="AO21" s="94">
        <f ca="1">IF(OR($AG21="",AO$7=""),"",IF(ISBLANK(VLOOKUP($AG21,OFFSET($B$23:$AC$35,0,(COLUMN()-COLUMN($AH$8))*2,13,2),2,FALSE)),"",VLOOKUP($AG21,OFFSET($B$23:$AC$35,0,(COLUMN()-COLUMN($AH$8))*2,13,2),2,FALSE)))</f>
      </c>
      <c r="AP21" s="94">
        <f ca="1">IF(OR($AG21="",AP$7=""),"",IF(ISBLANK(VLOOKUP($AG21,OFFSET($B$23:$AC$35,0,(COLUMN()-COLUMN($AH$8))*2,13,2),2,FALSE)),"",VLOOKUP($AG21,OFFSET($B$23:$AC$35,0,(COLUMN()-COLUMN($AH$8))*2,13,2),2,FALSE)))</f>
      </c>
      <c r="AQ21" s="94">
        <f ca="1">IF(OR($AG21="",AQ$7=""),"",IF(ISBLANK(VLOOKUP($AG21,OFFSET($B$23:$AC$35,0,(COLUMN()-COLUMN($AH$8))*2,13,2),2,FALSE)),"",VLOOKUP($AG21,OFFSET($B$23:$AC$35,0,(COLUMN()-COLUMN($AH$8))*2,13,2),2,FALSE)))</f>
      </c>
      <c r="AR21" s="94">
        <f ca="1">IF(OR($AG21="",AR$7=""),"",IF(ISBLANK(VLOOKUP($AG21,OFFSET($B$23:$AC$35,0,(COLUMN()-COLUMN($AH$8))*2,13,2),2,FALSE)),"",VLOOKUP($AG21,OFFSET($B$23:$AC$35,0,(COLUMN()-COLUMN($AH$8))*2,13,2),2,FALSE)))</f>
      </c>
      <c r="AS21" s="94">
        <f ca="1">IF(OR($AG21="",AS$7=""),"",IF(ISBLANK(VLOOKUP($AG21,OFFSET($B$23:$AC$35,0,(COLUMN()-COLUMN($AH$8))*2,13,2),2,FALSE)),"",VLOOKUP($AG21,OFFSET($B$23:$AC$35,0,(COLUMN()-COLUMN($AH$8))*2,13,2),2,FALSE)))</f>
      </c>
      <c r="AT21" s="94">
        <f ca="1">IF(OR($AG21="",AT$7=""),"",IF(ISBLANK(VLOOKUP($AG21,OFFSET($B$23:$AC$35,0,(COLUMN()-COLUMN($AH$8))*2,13,2),2,FALSE)),"",VLOOKUP($AG21,OFFSET($B$23:$AC$35,0,(COLUMN()-COLUMN($AH$8))*2,13,2),2,FALSE)))</f>
      </c>
      <c r="AU21" s="95"/>
    </row>
    <row r="22" spans="1:47" ht="13.5">
      <c r="A22" s="69"/>
      <c r="B22" s="96" t="str">
        <f>B6</f>
        <v>ベルＡ</v>
      </c>
      <c r="C22" s="97">
        <f>SUM(C23:C35)</f>
        <v>12</v>
      </c>
      <c r="D22" s="97" t="str">
        <f>B7</f>
        <v>クルＡ</v>
      </c>
      <c r="E22" s="97">
        <f>SUM(E23:E35)</f>
        <v>13</v>
      </c>
      <c r="F22" s="97" t="str">
        <f>B8</f>
        <v>USG</v>
      </c>
      <c r="G22" s="97">
        <f>SUM(G23:G35)</f>
        <v>24</v>
      </c>
      <c r="H22" s="97" t="str">
        <f>B9</f>
        <v>INF</v>
      </c>
      <c r="I22" s="97">
        <f>SUM(I23:I35)</f>
        <v>15</v>
      </c>
      <c r="J22" s="97" t="str">
        <f>B10</f>
        <v>海の馬</v>
      </c>
      <c r="K22" s="97">
        <f>SUM(K23:K35)</f>
        <v>12</v>
      </c>
      <c r="L22" s="97" t="str">
        <f>B11</f>
        <v>銀弾丸</v>
      </c>
      <c r="M22" s="97">
        <f>SUM(M23:M35)</f>
        <v>6</v>
      </c>
      <c r="N22" s="97" t="str">
        <f>IF(ISBLANK($B12),"",$B12)</f>
        <v>アゴA</v>
      </c>
      <c r="O22" s="97">
        <f>SUM(O23:O35)</f>
        <v>24</v>
      </c>
      <c r="P22" s="97" t="str">
        <f>IF(ISBLANK($B13),"",$B13)</f>
        <v>マリン</v>
      </c>
      <c r="Q22" s="97">
        <f>SUM(Q23:Q35)</f>
        <v>10</v>
      </c>
      <c r="R22" s="97" t="str">
        <f>IF(ISBLANK($B14),"",$B14)</f>
        <v>シロA</v>
      </c>
      <c r="S22" s="97">
        <f>SUM(S23:S35)</f>
        <v>15</v>
      </c>
      <c r="T22" s="97" t="str">
        <f>IF(ISBLANK($B15),"",$B15)</f>
        <v>MGN</v>
      </c>
      <c r="U22" s="97">
        <f>SUM(U23:U35)</f>
        <v>3</v>
      </c>
      <c r="V22" s="97">
        <f>IF(ISBLANK($B16),"",$B16)</f>
      </c>
      <c r="W22" s="97">
        <f>SUM(W23:W35)</f>
        <v>0</v>
      </c>
      <c r="X22" s="97">
        <f>IF(ISBLANK($B17),"",$B17)</f>
      </c>
      <c r="Y22" s="97">
        <f>SUM(Y23:Y35)</f>
        <v>0</v>
      </c>
      <c r="Z22" s="97">
        <f>IF(ISBLANK($B18),"",$B18)</f>
      </c>
      <c r="AA22" s="97">
        <f>SUM(AA23:AA35)</f>
        <v>0</v>
      </c>
      <c r="AB22" s="97">
        <f>IF(ISBLANK($B19),"",$B19)</f>
      </c>
      <c r="AC22" s="98">
        <f>SUM(AC23:AC35)</f>
        <v>0</v>
      </c>
      <c r="AE22" s="45"/>
      <c r="AF22" s="46"/>
      <c r="AG22" s="99" t="s">
        <v>182</v>
      </c>
      <c r="AH22" s="100">
        <f>COUNTIF(AH$8:AH$21,3)</f>
        <v>4</v>
      </c>
      <c r="AI22" s="101">
        <f>COUNTIF(AI$8:AI$21,3)</f>
        <v>4</v>
      </c>
      <c r="AJ22" s="101">
        <f>COUNTIF(AJ$8:AJ$21,3)</f>
        <v>8</v>
      </c>
      <c r="AK22" s="101">
        <f>COUNTIF(AK$8:AK$21,3)</f>
        <v>5</v>
      </c>
      <c r="AL22" s="101">
        <f>COUNTIF(AL$8:AL$21,3)</f>
        <v>4</v>
      </c>
      <c r="AM22" s="101">
        <f>COUNTIF(AM$8:AM$21,3)</f>
        <v>2</v>
      </c>
      <c r="AN22" s="101">
        <f>COUNTIF(AN$8:AN$21,3)</f>
        <v>8</v>
      </c>
      <c r="AO22" s="101">
        <f>COUNTIF(AO$8:AO$21,3)</f>
        <v>3</v>
      </c>
      <c r="AP22" s="101">
        <f>COUNTIF(AP$8:AP$21,3)</f>
        <v>5</v>
      </c>
      <c r="AQ22" s="101">
        <f>COUNTIF(AQ$8:AQ$21,3)</f>
        <v>1</v>
      </c>
      <c r="AR22" s="101">
        <f>COUNTIF(AR$8:AR$21,3)</f>
        <v>0</v>
      </c>
      <c r="AS22" s="101">
        <f>COUNTIF(AS$8:AS$21,3)</f>
        <v>0</v>
      </c>
      <c r="AT22" s="101">
        <f>COUNTIF(AT$8:AT$21,3)</f>
        <v>0</v>
      </c>
      <c r="AU22" s="102">
        <f>COUNTIF(AU$8:AU$21,3)</f>
        <v>0</v>
      </c>
    </row>
    <row r="23" spans="1:47" ht="13.5">
      <c r="A23" s="80" t="s">
        <v>183</v>
      </c>
      <c r="B23" s="103" t="str">
        <f ca="1">IF(ISBLANK(OFFSET('対戦表'!A2,$B$3,1)),"",IF(OFFSET('対戦表'!A2,$B$3,1)=0,"-",INDEX($B$6:$B$20,OFFSET('対戦表'!A2,$B$3,1))))</f>
        <v>MGN</v>
      </c>
      <c r="C23" s="104">
        <v>3</v>
      </c>
      <c r="D23" s="105" t="str">
        <f ca="1">IF(ISBLANK(OFFSET('対戦表'!B2,$B$3,1)),"",IF(OFFSET('対戦表'!B2,$B$3,1)=0,"-",INDEX($B$6:$B$20,OFFSET('対戦表'!B2,$B$3,1))))</f>
        <v>INF</v>
      </c>
      <c r="E23" s="104">
        <v>3</v>
      </c>
      <c r="F23" s="105" t="str">
        <f ca="1">IF(ISBLANK(OFFSET('対戦表'!C2,$B$3,1)),"",IF(OFFSET('対戦表'!C2,$B$3,1)=0,"-",INDEX($B$6:$B$20,OFFSET('対戦表'!C2,$B$3,1))))</f>
        <v>海の馬</v>
      </c>
      <c r="G23" s="104">
        <v>3</v>
      </c>
      <c r="H23" s="105" t="str">
        <f ca="1">IF(ISBLANK(OFFSET('対戦表'!D2,$B$3,1)),"",IF(OFFSET('対戦表'!D2,$B$3,1)=0,"-",INDEX($B$6:$B$20,OFFSET('対戦表'!D2,$B$3,1))))</f>
        <v>クルＡ</v>
      </c>
      <c r="I23" s="104">
        <v>0</v>
      </c>
      <c r="J23" s="105" t="str">
        <f ca="1">IF(ISBLANK(OFFSET('対戦表'!E2,$B$3,1)),"",IF(OFFSET('対戦表'!E2,$B$3,1)=0,"-",INDEX($B$6:$B$20,OFFSET('対戦表'!E2,$B$3,1))))</f>
        <v>USG</v>
      </c>
      <c r="K23" s="104">
        <v>0</v>
      </c>
      <c r="L23" s="105" t="str">
        <f ca="1">IF(ISBLANK(OFFSET('対戦表'!F2,$B$3,1)),"",IF(OFFSET('対戦表'!F2,$B$3,1)=0,"-",INDEX($B$6:$B$20,OFFSET('対戦表'!F2,$B$3,1))))</f>
        <v>マリン</v>
      </c>
      <c r="M23" s="104">
        <v>3</v>
      </c>
      <c r="N23" s="105" t="str">
        <f ca="1">IF(ISBLANK(OFFSET('対戦表'!G2,$B$3,1)),"",IF(OFFSET('対戦表'!G2,$B$3,1)=0,"-",INDEX($B$6:$B$20,OFFSET('対戦表'!G2,$B$3,1))))</f>
        <v>シロA</v>
      </c>
      <c r="O23" s="104">
        <v>3</v>
      </c>
      <c r="P23" s="105" t="str">
        <f ca="1">IF(ISBLANK(OFFSET('対戦表'!H2,$B$3,1)),"",IF(OFFSET('対戦表'!H2,$B$3,1)=0,"-",INDEX($B$6:$B$20,OFFSET('対戦表'!H2,$B$3,1))))</f>
        <v>銀弾丸</v>
      </c>
      <c r="Q23" s="104">
        <v>0</v>
      </c>
      <c r="R23" s="105" t="str">
        <f ca="1">IF(ISBLANK(OFFSET('対戦表'!I2,$B$3,1)),"",IF(OFFSET('対戦表'!I2,$B$3,1)=0,"-",INDEX($B$6:$B$20,OFFSET('対戦表'!I2,$B$3,1))))</f>
        <v>アゴA</v>
      </c>
      <c r="S23" s="104">
        <v>0</v>
      </c>
      <c r="T23" s="105" t="str">
        <f ca="1">IF(ISBLANK(OFFSET('対戦表'!J2,$B$3,1)),"",IF(OFFSET('対戦表'!J2,$B$3,1)=0,"-",INDEX($B$6:$B$20,OFFSET('対戦表'!J2,$B$3,1))))</f>
        <v>ベルＡ</v>
      </c>
      <c r="U23" s="104">
        <v>0</v>
      </c>
      <c r="V23" s="105">
        <f ca="1">IF(ISBLANK(OFFSET('対戦表'!K2,$B$3,1)),"",IF(OFFSET('対戦表'!K2,$B$3,1)=0,"-",INDEX($B$6:$B$20,OFFSET('対戦表'!K2,$B$3,1))))</f>
      </c>
      <c r="W23" s="104"/>
      <c r="X23" s="105">
        <f ca="1">IF(ISBLANK(OFFSET('対戦表'!L2,$B$3,1)),"",IF(OFFSET('対戦表'!L2,$B$3,1)=0,"-",INDEX($B$6:$B$20,OFFSET('対戦表'!L2,$B$3,1))))</f>
      </c>
      <c r="Y23" s="104"/>
      <c r="Z23" s="105">
        <f ca="1">IF(ISBLANK(OFFSET('対戦表'!M2,$B$3,1)),"",IF(OFFSET('対戦表'!M2,$B$3,1)=0,"-",INDEX($B$6:$B$20,OFFSET('対戦表'!M2,$B$3,1))))</f>
      </c>
      <c r="AA23" s="104"/>
      <c r="AB23" s="105">
        <f ca="1">IF(ISBLANK(OFFSET('対戦表'!N2,$B$3,1)),"",IF(OFFSET('対戦表'!N2,$B$3,1)=0,"-",INDEX($B$6:$B$20,OFFSET('対戦表'!N2,$B$3,1))))</f>
      </c>
      <c r="AC23" s="104"/>
      <c r="AE23" s="45"/>
      <c r="AF23" s="46"/>
      <c r="AG23" s="106" t="s">
        <v>184</v>
      </c>
      <c r="AH23" s="107">
        <f>COUNTIF(AH$8:AH$21,2)</f>
        <v>0</v>
      </c>
      <c r="AI23" s="108">
        <f>COUNTIF(AI$8:AI$21,2)</f>
        <v>0</v>
      </c>
      <c r="AJ23" s="108">
        <f>COUNTIF(AJ$8:AJ$21,2)</f>
        <v>0</v>
      </c>
      <c r="AK23" s="108">
        <f>COUNTIF(AK$8:AK$21,2)</f>
        <v>0</v>
      </c>
      <c r="AL23" s="108">
        <f>COUNTIF(AL$8:AL$21,2)</f>
        <v>0</v>
      </c>
      <c r="AM23" s="108">
        <f>COUNTIF(AM$8:AM$21,2)</f>
        <v>0</v>
      </c>
      <c r="AN23" s="108">
        <f>COUNTIF(AN$8:AN$21,2)</f>
        <v>0</v>
      </c>
      <c r="AO23" s="108">
        <f>COUNTIF(AO$8:AO$21,2)</f>
        <v>0</v>
      </c>
      <c r="AP23" s="108">
        <f>COUNTIF(AP$8:AP$21,2)</f>
        <v>0</v>
      </c>
      <c r="AQ23" s="108">
        <f>COUNTIF(AQ$8:AQ$21,2)</f>
        <v>0</v>
      </c>
      <c r="AR23" s="108">
        <f>COUNTIF(AR$8:AR$21,2)</f>
        <v>0</v>
      </c>
      <c r="AS23" s="108">
        <f>COUNTIF(AS$8:AS$21,2)</f>
        <v>0</v>
      </c>
      <c r="AT23" s="108">
        <f>COUNTIF(AT$8:AT$21,2)</f>
        <v>0</v>
      </c>
      <c r="AU23" s="109">
        <f>COUNTIF(AU$8:AU$21,2)</f>
        <v>0</v>
      </c>
    </row>
    <row r="24" spans="1:47" ht="13.5">
      <c r="A24" s="80" t="s">
        <v>185</v>
      </c>
      <c r="B24" s="110" t="str">
        <f ca="1">IF(ISBLANK(OFFSET('対戦表'!A3,$B$3,1)),"",IF(OFFSET('対戦表'!A3,$B$3,1)=0,"-",INDEX($B$6:$B$20,OFFSET('対戦表'!A3,$B$3,1))))</f>
        <v>銀弾丸</v>
      </c>
      <c r="C24" s="111">
        <v>3</v>
      </c>
      <c r="D24" s="112" t="str">
        <f ca="1">IF(ISBLANK(OFFSET('対戦表'!B3,$B$3,1)),"",IF(OFFSET('対戦表'!B3,$B$3,1)=0,"-",INDEX($B$6:$B$20,OFFSET('対戦表'!B3,$B$3,1))))</f>
        <v>MGN</v>
      </c>
      <c r="E24" s="111">
        <v>3</v>
      </c>
      <c r="F24" s="112" t="str">
        <f ca="1">IF(ISBLANK(OFFSET('対戦表'!C3,$B$3,1)),"",IF(OFFSET('対戦表'!C3,$B$3,1)=0,"-",INDEX($B$6:$B$20,OFFSET('対戦表'!C3,$B$3,1))))</f>
        <v>アゴA</v>
      </c>
      <c r="G24" s="111">
        <v>3</v>
      </c>
      <c r="H24" s="112" t="str">
        <f ca="1">IF(ISBLANK(OFFSET('対戦表'!D3,$B$3,1)),"",IF(OFFSET('対戦表'!D3,$B$3,1)=0,"-",INDEX($B$6:$B$20,OFFSET('対戦表'!D3,$B$3,1))))</f>
        <v>シロA</v>
      </c>
      <c r="I24" s="111">
        <v>3</v>
      </c>
      <c r="J24" s="112" t="str">
        <f ca="1">IF(ISBLANK(OFFSET('対戦表'!E3,$B$3,1)),"",IF(OFFSET('対戦表'!E3,$B$3,1)=0,"-",INDEX($B$6:$B$20,OFFSET('対戦表'!E3,$B$3,1))))</f>
        <v>マリン</v>
      </c>
      <c r="K24" s="111">
        <v>0</v>
      </c>
      <c r="L24" s="112" t="str">
        <f ca="1">IF(ISBLANK(OFFSET('対戦表'!F3,$B$3,1)),"",IF(OFFSET('対戦表'!F3,$B$3,1)=0,"-",INDEX($B$6:$B$20,OFFSET('対戦表'!F3,$B$3,1))))</f>
        <v>ベルＡ</v>
      </c>
      <c r="M24" s="111">
        <v>0</v>
      </c>
      <c r="N24" s="112" t="str">
        <f ca="1">IF(ISBLANK(OFFSET('対戦表'!G3,$B$3,1)),"",IF(OFFSET('対戦表'!G3,$B$3,1)=0,"-",INDEX($B$6:$B$20,OFFSET('対戦表'!G3,$B$3,1))))</f>
        <v>USG</v>
      </c>
      <c r="O24" s="111">
        <v>0</v>
      </c>
      <c r="P24" s="112" t="str">
        <f ca="1">IF(ISBLANK(OFFSET('対戦表'!H3,$B$3,1)),"",IF(OFFSET('対戦表'!H3,$B$3,1)=0,"-",INDEX($B$6:$B$20,OFFSET('対戦表'!H3,$B$3,1))))</f>
        <v>海の馬</v>
      </c>
      <c r="Q24" s="111">
        <v>3</v>
      </c>
      <c r="R24" s="112" t="str">
        <f ca="1">IF(ISBLANK(OFFSET('対戦表'!I3,$B$3,1)),"",IF(OFFSET('対戦表'!I3,$B$3,1)=0,"-",INDEX($B$6:$B$20,OFFSET('対戦表'!I3,$B$3,1))))</f>
        <v>INF</v>
      </c>
      <c r="S24" s="111">
        <v>0</v>
      </c>
      <c r="T24" s="112" t="str">
        <f ca="1">IF(ISBLANK(OFFSET('対戦表'!J3,$B$3,1)),"",IF(OFFSET('対戦表'!J3,$B$3,1)=0,"-",INDEX($B$6:$B$20,OFFSET('対戦表'!J3,$B$3,1))))</f>
        <v>クルＡ</v>
      </c>
      <c r="U24" s="111">
        <v>0</v>
      </c>
      <c r="V24" s="112">
        <f ca="1">IF(ISBLANK(OFFSET('対戦表'!K3,$B$3,1)),"",IF(OFFSET('対戦表'!K3,$B$3,1)=0,"-",INDEX($B$6:$B$20,OFFSET('対戦表'!K3,$B$3,1))))</f>
      </c>
      <c r="W24" s="111"/>
      <c r="X24" s="112">
        <f ca="1">IF(ISBLANK(OFFSET('対戦表'!L3,$B$3,1)),"",IF(OFFSET('対戦表'!L3,$B$3,1)=0,"-",INDEX($B$6:$B$20,OFFSET('対戦表'!L3,$B$3,1))))</f>
      </c>
      <c r="Y24" s="111"/>
      <c r="Z24" s="112">
        <f ca="1">IF(ISBLANK(OFFSET('対戦表'!M3,$B$3,1)),"",IF(OFFSET('対戦表'!M3,$B$3,1)=0,"-",INDEX($B$6:$B$20,OFFSET('対戦表'!M3,$B$3,1))))</f>
      </c>
      <c r="AA24" s="111"/>
      <c r="AB24" s="112">
        <f ca="1">IF(ISBLANK(OFFSET('対戦表'!N3,$B$3,1)),"",IF(OFFSET('対戦表'!N3,$B$3,1)=0,"-",INDEX($B$6:$B$20,OFFSET('対戦表'!N3,$B$3,1))))</f>
      </c>
      <c r="AC24" s="111"/>
      <c r="AE24" s="45"/>
      <c r="AF24" s="46"/>
      <c r="AG24" s="113" t="s">
        <v>186</v>
      </c>
      <c r="AH24" s="107">
        <f>COUNTIF(AH$8:AH$21,1)</f>
        <v>0</v>
      </c>
      <c r="AI24" s="108">
        <f>COUNTIF(AI$8:AI$21,1)</f>
        <v>1</v>
      </c>
      <c r="AJ24" s="108">
        <f>COUNTIF(AJ$8:AJ$21,1)</f>
        <v>0</v>
      </c>
      <c r="AK24" s="108">
        <f>COUNTIF(AK$8:AK$21,1)</f>
        <v>0</v>
      </c>
      <c r="AL24" s="108">
        <f>COUNTIF(AL$8:AL$21,1)</f>
        <v>0</v>
      </c>
      <c r="AM24" s="108">
        <f>COUNTIF(AM$8:AM$21,1)</f>
        <v>0</v>
      </c>
      <c r="AN24" s="108">
        <f>COUNTIF(AN$8:AN$21,1)</f>
        <v>0</v>
      </c>
      <c r="AO24" s="108">
        <f>COUNTIF(AO$8:AO$21,1)</f>
        <v>1</v>
      </c>
      <c r="AP24" s="108">
        <f>COUNTIF(AP$8:AP$21,1)</f>
        <v>0</v>
      </c>
      <c r="AQ24" s="108">
        <f>COUNTIF(AQ$8:AQ$21,1)</f>
        <v>0</v>
      </c>
      <c r="AR24" s="108">
        <f>COUNTIF(AR$8:AR$21,1)</f>
        <v>0</v>
      </c>
      <c r="AS24" s="108">
        <f>COUNTIF(AS$8:AS$21,1)</f>
        <v>0</v>
      </c>
      <c r="AT24" s="108">
        <f>COUNTIF(AT$8:AT$21,1)</f>
        <v>0</v>
      </c>
      <c r="AU24" s="109">
        <f>COUNTIF(AU$8:AU$21,1)</f>
        <v>0</v>
      </c>
    </row>
    <row r="25" spans="1:47" ht="13.5">
      <c r="A25" s="80" t="s">
        <v>187</v>
      </c>
      <c r="B25" s="110" t="str">
        <f ca="1">IF(ISBLANK(OFFSET('対戦表'!A4,$B$3,1)),"",IF(OFFSET('対戦表'!A4,$B$3,1)=0,"-",INDEX($B$6:$B$20,OFFSET('対戦表'!A4,$B$3,1))))</f>
        <v>マリン</v>
      </c>
      <c r="C25" s="111">
        <v>0</v>
      </c>
      <c r="D25" s="112" t="str">
        <f ca="1">IF(ISBLANK(OFFSET('対戦表'!B4,$B$3,1)),"",IF(OFFSET('対戦表'!B4,$B$3,1)=0,"-",INDEX($B$6:$B$20,OFFSET('対戦表'!B4,$B$3,1))))</f>
        <v>アゴA</v>
      </c>
      <c r="E25" s="111">
        <v>0</v>
      </c>
      <c r="F25" s="112" t="str">
        <f ca="1">IF(ISBLANK(OFFSET('対戦表'!C4,$B$3,1)),"",IF(OFFSET('対戦表'!C4,$B$3,1)=0,"-",INDEX($B$6:$B$20,OFFSET('対戦表'!C4,$B$3,1))))</f>
        <v>銀弾丸</v>
      </c>
      <c r="G25" s="111">
        <v>3</v>
      </c>
      <c r="H25" s="112" t="str">
        <f ca="1">IF(ISBLANK(OFFSET('対戦表'!D4,$B$3,1)),"",IF(OFFSET('対戦表'!D4,$B$3,1)=0,"-",INDEX($B$6:$B$20,OFFSET('対戦表'!D4,$B$3,1))))</f>
        <v>MGN</v>
      </c>
      <c r="I25" s="111">
        <v>3</v>
      </c>
      <c r="J25" s="112" t="str">
        <f ca="1">IF(ISBLANK(OFFSET('対戦表'!E4,$B$3,1)),"",IF(OFFSET('対戦表'!E4,$B$3,1)=0,"-",INDEX($B$6:$B$20,OFFSET('対戦表'!E4,$B$3,1))))</f>
        <v>シロA</v>
      </c>
      <c r="K25" s="111">
        <v>3</v>
      </c>
      <c r="L25" s="112" t="str">
        <f ca="1">IF(ISBLANK(OFFSET('対戦表'!F4,$B$3,1)),"",IF(OFFSET('対戦表'!F4,$B$3,1)=0,"-",INDEX($B$6:$B$20,OFFSET('対戦表'!F4,$B$3,1))))</f>
        <v>USG</v>
      </c>
      <c r="M25" s="111">
        <v>0</v>
      </c>
      <c r="N25" s="112" t="str">
        <f ca="1">IF(ISBLANK(OFFSET('対戦表'!G4,$B$3,1)),"",IF(OFFSET('対戦表'!G4,$B$3,1)=0,"-",INDEX($B$6:$B$20,OFFSET('対戦表'!G4,$B$3,1))))</f>
        <v>クルＡ</v>
      </c>
      <c r="O25" s="111">
        <v>3</v>
      </c>
      <c r="P25" s="112" t="str">
        <f ca="1">IF(ISBLANK(OFFSET('対戦表'!H4,$B$3,1)),"",IF(OFFSET('対戦表'!H4,$B$3,1)=0,"-",INDEX($B$6:$B$20,OFFSET('対戦表'!H4,$B$3,1))))</f>
        <v>ベルＡ</v>
      </c>
      <c r="Q25" s="111">
        <v>3</v>
      </c>
      <c r="R25" s="112" t="str">
        <f ca="1">IF(ISBLANK(OFFSET('対戦表'!I4,$B$3,1)),"",IF(OFFSET('対戦表'!I4,$B$3,1)=0,"-",INDEX($B$6:$B$20,OFFSET('対戦表'!I4,$B$3,1))))</f>
        <v>海の馬</v>
      </c>
      <c r="S25" s="111">
        <v>0</v>
      </c>
      <c r="T25" s="112" t="str">
        <f ca="1">IF(ISBLANK(OFFSET('対戦表'!J4,$B$3,1)),"",IF(OFFSET('対戦表'!J4,$B$3,1)=0,"-",INDEX($B$6:$B$20,OFFSET('対戦表'!J4,$B$3,1))))</f>
        <v>INF</v>
      </c>
      <c r="U25" s="111">
        <v>0</v>
      </c>
      <c r="V25" s="112">
        <f ca="1">IF(ISBLANK(OFFSET('対戦表'!K4,$B$3,1)),"",IF(OFFSET('対戦表'!K4,$B$3,1)=0,"-",INDEX($B$6:$B$20,OFFSET('対戦表'!K4,$B$3,1))))</f>
      </c>
      <c r="W25" s="111"/>
      <c r="X25" s="112">
        <f ca="1">IF(ISBLANK(OFFSET('対戦表'!L4,$B$3,1)),"",IF(OFFSET('対戦表'!L4,$B$3,1)=0,"-",INDEX($B$6:$B$20,OFFSET('対戦表'!L4,$B$3,1))))</f>
      </c>
      <c r="Y25" s="111"/>
      <c r="Z25" s="112">
        <f ca="1">IF(ISBLANK(OFFSET('対戦表'!M4,$B$3,1)),"",IF(OFFSET('対戦表'!M4,$B$3,1)=0,"-",INDEX($B$6:$B$20,OFFSET('対戦表'!M4,$B$3,1))))</f>
      </c>
      <c r="AA25" s="111"/>
      <c r="AB25" s="112">
        <f ca="1">IF(ISBLANK(OFFSET('対戦表'!N4,$B$3,1)),"",IF(OFFSET('対戦表'!N4,$B$3,1)=0,"-",INDEX($B$6:$B$20,OFFSET('対戦表'!N4,$B$3,1))))</f>
      </c>
      <c r="AC25" s="111"/>
      <c r="AE25" s="45"/>
      <c r="AF25" s="46"/>
      <c r="AG25" s="113" t="s">
        <v>188</v>
      </c>
      <c r="AH25" s="107">
        <f>COUNTIF(AH$8:AH$21,0)</f>
        <v>5</v>
      </c>
      <c r="AI25" s="108">
        <f>COUNTIF(AI$8:AI$21,0)</f>
        <v>4</v>
      </c>
      <c r="AJ25" s="108">
        <f>COUNTIF(AJ$8:AJ$21,0)</f>
        <v>1</v>
      </c>
      <c r="AK25" s="108">
        <f>COUNTIF(AK$8:AK$21,0)</f>
        <v>4</v>
      </c>
      <c r="AL25" s="108">
        <f>COUNTIF(AL$8:AL$21,0)</f>
        <v>5</v>
      </c>
      <c r="AM25" s="108">
        <f>COUNTIF(AM$8:AM$21,0)</f>
        <v>7</v>
      </c>
      <c r="AN25" s="108">
        <f>COUNTIF(AN$8:AN$21,0)</f>
        <v>1</v>
      </c>
      <c r="AO25" s="108">
        <f>COUNTIF(AO$8:AO$21,0)</f>
        <v>5</v>
      </c>
      <c r="AP25" s="108">
        <f>COUNTIF(AP$8:AP$21,0)</f>
        <v>4</v>
      </c>
      <c r="AQ25" s="108">
        <f>COUNTIF(AQ$8:AQ$21,0)</f>
        <v>8</v>
      </c>
      <c r="AR25" s="108">
        <f>COUNTIF(AR$8:AR$21,0)</f>
        <v>0</v>
      </c>
      <c r="AS25" s="108">
        <f>COUNTIF(AS$8:AS$21,0)</f>
        <v>0</v>
      </c>
      <c r="AT25" s="108">
        <f>COUNTIF(AT$8:AT$21,0)</f>
        <v>0</v>
      </c>
      <c r="AU25" s="109">
        <f>COUNTIF(AU$8:AU$21,0)</f>
        <v>0</v>
      </c>
    </row>
    <row r="26" spans="1:47" ht="14.25" customHeight="1">
      <c r="A26" s="80" t="s">
        <v>189</v>
      </c>
      <c r="B26" s="110" t="str">
        <f ca="1">IF(ISBLANK(OFFSET('対戦表'!A5,$B$3,1)),"",IF(OFFSET('対戦表'!A5,$B$3,1)=0,"-",INDEX($B$6:$B$20,OFFSET('対戦表'!A5,$B$3,1))))</f>
        <v>海の馬</v>
      </c>
      <c r="C26" s="111">
        <v>3</v>
      </c>
      <c r="D26" s="112" t="str">
        <f ca="1">IF(ISBLANK(OFFSET('対戦表'!B5,$B$3,1)),"",IF(OFFSET('対戦表'!B5,$B$3,1)=0,"-",INDEX($B$6:$B$20,OFFSET('対戦表'!B5,$B$3,1))))</f>
        <v>シロA</v>
      </c>
      <c r="E26" s="111">
        <v>0</v>
      </c>
      <c r="F26" s="112" t="str">
        <f ca="1">IF(ISBLANK(OFFSET('対戦表'!C5,$B$3,1)),"",IF(OFFSET('対戦表'!C5,$B$3,1)=0,"-",INDEX($B$6:$B$20,OFFSET('対戦表'!C5,$B$3,1))))</f>
        <v>MGN</v>
      </c>
      <c r="G26" s="111">
        <v>3</v>
      </c>
      <c r="H26" s="112" t="str">
        <f ca="1">IF(ISBLANK(OFFSET('対戦表'!D5,$B$3,1)),"",IF(OFFSET('対戦表'!D5,$B$3,1)=0,"-",INDEX($B$6:$B$20,OFFSET('対戦表'!D5,$B$3,1))))</f>
        <v>マリン</v>
      </c>
      <c r="I26" s="111">
        <v>3</v>
      </c>
      <c r="J26" s="112" t="str">
        <f ca="1">IF(ISBLANK(OFFSET('対戦表'!E5,$B$3,1)),"",IF(OFFSET('対戦表'!E5,$B$3,1)=0,"-",INDEX($B$6:$B$20,OFFSET('対戦表'!E5,$B$3,1))))</f>
        <v>ベルＡ</v>
      </c>
      <c r="K26" s="111">
        <v>0</v>
      </c>
      <c r="L26" s="112" t="str">
        <f ca="1">IF(ISBLANK(OFFSET('対戦表'!F5,$B$3,1)),"",IF(OFFSET('対戦表'!F5,$B$3,1)=0,"-",INDEX($B$6:$B$20,OFFSET('対戦表'!F5,$B$3,1))))</f>
        <v>アゴA</v>
      </c>
      <c r="M26" s="111">
        <v>0</v>
      </c>
      <c r="N26" s="112" t="str">
        <f ca="1">IF(ISBLANK(OFFSET('対戦表'!G5,$B$3,1)),"",IF(OFFSET('対戦表'!G5,$B$3,1)=0,"-",INDEX($B$6:$B$20,OFFSET('対戦表'!G5,$B$3,1))))</f>
        <v>銀弾丸</v>
      </c>
      <c r="O26" s="111">
        <v>3</v>
      </c>
      <c r="P26" s="112" t="str">
        <f ca="1">IF(ISBLANK(OFFSET('対戦表'!H5,$B$3,1)),"",IF(OFFSET('対戦表'!H5,$B$3,1)=0,"-",INDEX($B$6:$B$20,OFFSET('対戦表'!H5,$B$3,1))))</f>
        <v>INF</v>
      </c>
      <c r="Q26" s="111">
        <v>0</v>
      </c>
      <c r="R26" s="112" t="str">
        <f ca="1">IF(ISBLANK(OFFSET('対戦表'!I5,$B$3,1)),"",IF(OFFSET('対戦表'!I5,$B$3,1)=0,"-",INDEX($B$6:$B$20,OFFSET('対戦表'!I5,$B$3,1))))</f>
        <v>クルＡ</v>
      </c>
      <c r="S26" s="111">
        <v>3</v>
      </c>
      <c r="T26" s="112" t="str">
        <f ca="1">IF(ISBLANK(OFFSET('対戦表'!J5,$B$3,1)),"",IF(OFFSET('対戦表'!J5,$B$3,1)=0,"-",INDEX($B$6:$B$20,OFFSET('対戦表'!J5,$B$3,1))))</f>
        <v>USG</v>
      </c>
      <c r="U26" s="111">
        <v>0</v>
      </c>
      <c r="V26" s="112">
        <f ca="1">IF(ISBLANK(OFFSET('対戦表'!K5,$B$3,1)),"",IF(OFFSET('対戦表'!K5,$B$3,1)=0,"-",INDEX($B$6:$B$20,OFFSET('対戦表'!K5,$B$3,1))))</f>
      </c>
      <c r="W26" s="111"/>
      <c r="X26" s="112">
        <f ca="1">IF(ISBLANK(OFFSET('対戦表'!L5,$B$3,1)),"",IF(OFFSET('対戦表'!L5,$B$3,1)=0,"-",INDEX($B$6:$B$20,OFFSET('対戦表'!L5,$B$3,1))))</f>
      </c>
      <c r="Y26" s="111"/>
      <c r="Z26" s="112">
        <f ca="1">IF(ISBLANK(OFFSET('対戦表'!M5,$B$3,1)),"",IF(OFFSET('対戦表'!M5,$B$3,1)=0,"-",INDEX($B$6:$B$20,OFFSET('対戦表'!M5,$B$3,1))))</f>
      </c>
      <c r="AA26" s="111"/>
      <c r="AB26" s="112">
        <f ca="1">IF(ISBLANK(OFFSET('対戦表'!N5,$B$3,1)),"",IF(OFFSET('対戦表'!N5,$B$3,1)=0,"-",INDEX($B$6:$B$20,OFFSET('対戦表'!N5,$B$3,1))))</f>
      </c>
      <c r="AC26" s="111"/>
      <c r="AE26" s="45"/>
      <c r="AF26" s="46"/>
      <c r="AG26" s="114" t="s">
        <v>2</v>
      </c>
      <c r="AH26" s="115">
        <f>SUM(AH22:AH25)</f>
        <v>9</v>
      </c>
      <c r="AI26" s="116">
        <f>SUM(AI22:AI25)</f>
        <v>9</v>
      </c>
      <c r="AJ26" s="116">
        <f>SUM(AJ22:AJ25)</f>
        <v>9</v>
      </c>
      <c r="AK26" s="116">
        <f>SUM(AK22:AK25)</f>
        <v>9</v>
      </c>
      <c r="AL26" s="116">
        <f>SUM(AL22:AL25)</f>
        <v>9</v>
      </c>
      <c r="AM26" s="116">
        <f>SUM(AM22:AM25)</f>
        <v>9</v>
      </c>
      <c r="AN26" s="116">
        <f>SUM(AN22:AN25)</f>
        <v>9</v>
      </c>
      <c r="AO26" s="116">
        <f>SUM(AO22:AO25)</f>
        <v>9</v>
      </c>
      <c r="AP26" s="116">
        <f>SUM(AP22:AP25)</f>
        <v>9</v>
      </c>
      <c r="AQ26" s="116">
        <f>SUM(AQ22:AQ25)</f>
        <v>9</v>
      </c>
      <c r="AR26" s="116">
        <f>SUM(AR22:AR25)</f>
        <v>0</v>
      </c>
      <c r="AS26" s="116">
        <f>SUM(AS22:AS25)</f>
        <v>0</v>
      </c>
      <c r="AT26" s="116">
        <f>SUM(AT22:AT25)</f>
        <v>0</v>
      </c>
      <c r="AU26" s="117">
        <f>SUM(AU22:AU25)</f>
        <v>0</v>
      </c>
    </row>
    <row r="27" spans="1:47" ht="15" customHeight="1">
      <c r="A27" s="80" t="s">
        <v>190</v>
      </c>
      <c r="B27" s="110" t="str">
        <f ca="1">IF(ISBLANK(OFFSET('対戦表'!A6,$B$3,1)),"",IF(OFFSET('対戦表'!A6,$B$3,1)=0,"-",INDEX($B$6:$B$20,OFFSET('対戦表'!A6,$B$3,1))))</f>
        <v>シロA</v>
      </c>
      <c r="C27" s="111">
        <v>0</v>
      </c>
      <c r="D27" s="112" t="str">
        <f ca="1">IF(ISBLANK(OFFSET('対戦表'!B6,$B$3,1)),"",IF(OFFSET('対戦表'!B6,$B$3,1)=0,"-",INDEX($B$6:$B$20,OFFSET('対戦表'!B6,$B$3,1))))</f>
        <v>USG</v>
      </c>
      <c r="E27" s="111">
        <v>0</v>
      </c>
      <c r="F27" s="112" t="str">
        <f ca="1">IF(ISBLANK(OFFSET('対戦表'!C6,$B$3,1)),"",IF(OFFSET('対戦表'!C6,$B$3,1)=0,"-",INDEX($B$6:$B$20,OFFSET('対戦表'!C6,$B$3,1))))</f>
        <v>クルＡ</v>
      </c>
      <c r="G27" s="111">
        <v>3</v>
      </c>
      <c r="H27" s="112" t="str">
        <f ca="1">IF(ISBLANK(OFFSET('対戦表'!D6,$B$3,1)),"",IF(OFFSET('対戦表'!D6,$B$3,1)=0,"-",INDEX($B$6:$B$20,OFFSET('対戦表'!D6,$B$3,1))))</f>
        <v>銀弾丸</v>
      </c>
      <c r="I27" s="111">
        <v>3</v>
      </c>
      <c r="J27" s="112" t="str">
        <f ca="1">IF(ISBLANK(OFFSET('対戦表'!E6,$B$3,1)),"",IF(OFFSET('対戦表'!E6,$B$3,1)=0,"-",INDEX($B$6:$B$20,OFFSET('対戦表'!E6,$B$3,1))))</f>
        <v>アゴA</v>
      </c>
      <c r="K27" s="111">
        <v>0</v>
      </c>
      <c r="L27" s="112" t="str">
        <f ca="1">IF(ISBLANK(OFFSET('対戦表'!F6,$B$3,1)),"",IF(OFFSET('対戦表'!F6,$B$3,1)=0,"-",INDEX($B$6:$B$20,OFFSET('対戦表'!F6,$B$3,1))))</f>
        <v>INF</v>
      </c>
      <c r="M27" s="111">
        <v>0</v>
      </c>
      <c r="N27" s="112" t="str">
        <f ca="1">IF(ISBLANK(OFFSET('対戦表'!G6,$B$3,1)),"",IF(OFFSET('対戦表'!G6,$B$3,1)=0,"-",INDEX($B$6:$B$20,OFFSET('対戦表'!G6,$B$3,1))))</f>
        <v>海の馬</v>
      </c>
      <c r="O27" s="111">
        <v>3</v>
      </c>
      <c r="P27" s="112" t="str">
        <f ca="1">IF(ISBLANK(OFFSET('対戦表'!H6,$B$3,1)),"",IF(OFFSET('対戦表'!H6,$B$3,1)=0,"-",INDEX($B$6:$B$20,OFFSET('対戦表'!H6,$B$3,1))))</f>
        <v>MGN</v>
      </c>
      <c r="Q27" s="111">
        <v>3</v>
      </c>
      <c r="R27" s="112" t="str">
        <f ca="1">IF(ISBLANK(OFFSET('対戦表'!I6,$B$3,1)),"",IF(OFFSET('対戦表'!I6,$B$3,1)=0,"-",INDEX($B$6:$B$20,OFFSET('対戦表'!I6,$B$3,1))))</f>
        <v>ベルＡ</v>
      </c>
      <c r="S27" s="111">
        <v>3</v>
      </c>
      <c r="T27" s="112" t="str">
        <f ca="1">IF(ISBLANK(OFFSET('対戦表'!J6,$B$3,1)),"",IF(OFFSET('対戦表'!J6,$B$3,1)=0,"-",INDEX($B$6:$B$20,OFFSET('対戦表'!J6,$B$3,1))))</f>
        <v>マリン</v>
      </c>
      <c r="U27" s="111">
        <v>0</v>
      </c>
      <c r="V27" s="112">
        <f ca="1">IF(ISBLANK(OFFSET('対戦表'!K6,$B$3,1)),"",IF(OFFSET('対戦表'!K6,$B$3,1)=0,"-",INDEX($B$6:$B$20,OFFSET('対戦表'!K6,$B$3,1))))</f>
      </c>
      <c r="W27" s="111"/>
      <c r="X27" s="112">
        <f ca="1">IF(ISBLANK(OFFSET('対戦表'!L6,$B$3,1)),"",IF(OFFSET('対戦表'!L6,$B$3,1)=0,"-",INDEX($B$6:$B$20,OFFSET('対戦表'!L6,$B$3,1))))</f>
      </c>
      <c r="Y27" s="111"/>
      <c r="Z27" s="112">
        <f ca="1">IF(ISBLANK(OFFSET('対戦表'!M6,$B$3,1)),"",IF(OFFSET('対戦表'!M6,$B$3,1)=0,"-",INDEX($B$6:$B$20,OFFSET('対戦表'!M6,$B$3,1))))</f>
      </c>
      <c r="AA27" s="111"/>
      <c r="AB27" s="112">
        <f ca="1">IF(ISBLANK(OFFSET('対戦表'!N6,$B$3,1)),"",IF(OFFSET('対戦表'!N6,$B$3,1)=0,"-",INDEX($B$6:$B$20,OFFSET('対戦表'!N6,$B$3,1))))</f>
      </c>
      <c r="AC27" s="111"/>
      <c r="AE27" s="45"/>
      <c r="AF27" s="46"/>
      <c r="AG27" s="118" t="s">
        <v>178</v>
      </c>
      <c r="AH27" s="119">
        <f>AH22*3+AH23*2+AH24</f>
        <v>12</v>
      </c>
      <c r="AI27" s="120">
        <f>AI22*3+AI23*2+AI24</f>
        <v>13</v>
      </c>
      <c r="AJ27" s="120">
        <f>AJ22*3+AJ23*2+AJ24</f>
        <v>24</v>
      </c>
      <c r="AK27" s="120">
        <f>AK22*3+AK23*2+AK24</f>
        <v>15</v>
      </c>
      <c r="AL27" s="120">
        <f>AL22*3+AL23*2+AL24</f>
        <v>12</v>
      </c>
      <c r="AM27" s="120">
        <f>AM22*3+AM23*2+AM24</f>
        <v>6</v>
      </c>
      <c r="AN27" s="120">
        <f>AN22*3+AN23*2+AN24</f>
        <v>24</v>
      </c>
      <c r="AO27" s="120">
        <f>AO22*3+AO23*2+AO24</f>
        <v>10</v>
      </c>
      <c r="AP27" s="120">
        <f>AP22*3+AP23*2+AP24</f>
        <v>15</v>
      </c>
      <c r="AQ27" s="120">
        <f>AQ22*3+AQ23*2+AQ24</f>
        <v>3</v>
      </c>
      <c r="AR27" s="120">
        <f>AR22*3+AR23*2+AR24</f>
        <v>0</v>
      </c>
      <c r="AS27" s="120">
        <f>AS22*3+AS23*2+AS24</f>
        <v>0</v>
      </c>
      <c r="AT27" s="120">
        <f>AT22*3+AT23*2+AT24</f>
        <v>0</v>
      </c>
      <c r="AU27" s="121">
        <f>AU22*3+AU23*2+AU24</f>
        <v>0</v>
      </c>
    </row>
    <row r="28" spans="1:32" ht="14.25" customHeight="1">
      <c r="A28" s="80" t="s">
        <v>191</v>
      </c>
      <c r="B28" s="110" t="str">
        <f ca="1">IF(ISBLANK(OFFSET('対戦表'!A7,$B$3,1)),"",IF(OFFSET('対戦表'!A7,$B$3,1)=0,"-",INDEX($B$6:$B$20,OFFSET('対戦表'!A7,$B$3,1))))</f>
        <v>アゴA</v>
      </c>
      <c r="C28" s="111">
        <v>0</v>
      </c>
      <c r="D28" s="112" t="str">
        <f ca="1">IF(ISBLANK(OFFSET('対戦表'!B7,$B$3,1)),"",IF(OFFSET('対戦表'!B7,$B$3,1)=0,"-",INDEX($B$6:$B$20,OFFSET('対戦表'!B7,$B$3,1))))</f>
        <v>マリン</v>
      </c>
      <c r="E28" s="111">
        <v>1</v>
      </c>
      <c r="F28" s="112" t="str">
        <f ca="1">IF(ISBLANK(OFFSET('対戦表'!C7,$B$3,1)),"",IF(OFFSET('対戦表'!C7,$B$3,1)=0,"-",INDEX($B$6:$B$20,OFFSET('対戦表'!C7,$B$3,1))))</f>
        <v>シロA</v>
      </c>
      <c r="G28" s="111">
        <v>3</v>
      </c>
      <c r="H28" s="112" t="str">
        <f ca="1">IF(ISBLANK(OFFSET('対戦表'!D7,$B$3,1)),"",IF(OFFSET('対戦表'!D7,$B$3,1)=0,"-",INDEX($B$6:$B$20,OFFSET('対戦表'!D7,$B$3,1))))</f>
        <v>海の馬</v>
      </c>
      <c r="I28" s="111">
        <v>0</v>
      </c>
      <c r="J28" s="112" t="str">
        <f ca="1">IF(ISBLANK(OFFSET('対戦表'!E7,$B$3,1)),"",IF(OFFSET('対戦表'!E7,$B$3,1)=0,"-",INDEX($B$6:$B$20,OFFSET('対戦表'!E7,$B$3,1))))</f>
        <v>INF</v>
      </c>
      <c r="K28" s="111">
        <v>3</v>
      </c>
      <c r="L28" s="112" t="str">
        <f ca="1">IF(ISBLANK(OFFSET('対戦表'!F7,$B$3,1)),"",IF(OFFSET('対戦表'!F7,$B$3,1)=0,"-",INDEX($B$6:$B$20,OFFSET('対戦表'!F7,$B$3,1))))</f>
        <v>MGN</v>
      </c>
      <c r="M28" s="111">
        <v>0</v>
      </c>
      <c r="N28" s="112" t="str">
        <f ca="1">IF(ISBLANK(OFFSET('対戦表'!G7,$B$3,1)),"",IF(OFFSET('対戦表'!G7,$B$3,1)=0,"-",INDEX($B$6:$B$20,OFFSET('対戦表'!G7,$B$3,1))))</f>
        <v>ベルＡ</v>
      </c>
      <c r="O28" s="111">
        <v>3</v>
      </c>
      <c r="P28" s="112" t="str">
        <f ca="1">IF(ISBLANK(OFFSET('対戦表'!H7,$B$3,1)),"",IF(OFFSET('対戦表'!H7,$B$3,1)=0,"-",INDEX($B$6:$B$20,OFFSET('対戦表'!H7,$B$3,1))))</f>
        <v>クルＡ</v>
      </c>
      <c r="Q28" s="111">
        <v>1</v>
      </c>
      <c r="R28" s="112" t="str">
        <f ca="1">IF(ISBLANK(OFFSET('対戦表'!I7,$B$3,1)),"",IF(OFFSET('対戦表'!I7,$B$3,1)=0,"-",INDEX($B$6:$B$20,OFFSET('対戦表'!I7,$B$3,1))))</f>
        <v>USG</v>
      </c>
      <c r="S28" s="111">
        <v>0</v>
      </c>
      <c r="T28" s="112" t="str">
        <f ca="1">IF(ISBLANK(OFFSET('対戦表'!J7,$B$3,1)),"",IF(OFFSET('対戦表'!J7,$B$3,1)=0,"-",INDEX($B$6:$B$20,OFFSET('対戦表'!J7,$B$3,1))))</f>
        <v>銀弾丸</v>
      </c>
      <c r="U28" s="111">
        <v>3</v>
      </c>
      <c r="V28" s="112">
        <f ca="1">IF(ISBLANK(OFFSET('対戦表'!K7,$B$3,1)),"",IF(OFFSET('対戦表'!K7,$B$3,1)=0,"-",INDEX($B$6:$B$20,OFFSET('対戦表'!K7,$B$3,1))))</f>
      </c>
      <c r="W28" s="111"/>
      <c r="X28" s="112">
        <f ca="1">IF(ISBLANK(OFFSET('対戦表'!L7,$B$3,1)),"",IF(OFFSET('対戦表'!L7,$B$3,1)=0,"-",INDEX($B$6:$B$20,OFFSET('対戦表'!L7,$B$3,1))))</f>
      </c>
      <c r="Y28" s="111"/>
      <c r="Z28" s="112">
        <f ca="1">IF(ISBLANK(OFFSET('対戦表'!M7,$B$3,1)),"",IF(OFFSET('対戦表'!M7,$B$3,1)=0,"-",INDEX($B$6:$B$20,OFFSET('対戦表'!M7,$B$3,1))))</f>
      </c>
      <c r="AA28" s="111"/>
      <c r="AB28" s="112">
        <f ca="1">IF(ISBLANK(OFFSET('対戦表'!N7,$B$3,1)),"",IF(OFFSET('対戦表'!N7,$B$3,1)=0,"-",INDEX($B$6:$B$20,OFFSET('対戦表'!N7,$B$3,1))))</f>
      </c>
      <c r="AC28" s="111"/>
      <c r="AE28" s="45"/>
      <c r="AF28" s="46"/>
    </row>
    <row r="29" spans="1:32" ht="14.25" customHeight="1">
      <c r="A29" s="80" t="s">
        <v>192</v>
      </c>
      <c r="B29" s="110" t="str">
        <f ca="1">IF(ISBLANK(OFFSET('対戦表'!A8,$B$3,1)),"",IF(OFFSET('対戦表'!A8,$B$3,1)=0,"-",INDEX($B$6:$B$20,OFFSET('対戦表'!A8,$B$3,1))))</f>
        <v>USG</v>
      </c>
      <c r="C29" s="111">
        <v>0</v>
      </c>
      <c r="D29" s="112" t="str">
        <f ca="1">IF(ISBLANK(OFFSET('対戦表'!B8,$B$3,1)),"",IF(OFFSET('対戦表'!B8,$B$3,1)=0,"-",INDEX($B$6:$B$20,OFFSET('対戦表'!B8,$B$3,1))))</f>
        <v>銀弾丸</v>
      </c>
      <c r="E29" s="111">
        <v>3</v>
      </c>
      <c r="F29" s="112" t="str">
        <f ca="1">IF(ISBLANK(OFFSET('対戦表'!C8,$B$3,1)),"",IF(OFFSET('対戦表'!C8,$B$3,1)=0,"-",INDEX($B$6:$B$20,OFFSET('対戦表'!C8,$B$3,1))))</f>
        <v>ベルＡ</v>
      </c>
      <c r="G29" s="111">
        <v>3</v>
      </c>
      <c r="H29" s="112" t="str">
        <f ca="1">IF(ISBLANK(OFFSET('対戦表'!D8,$B$3,1)),"",IF(OFFSET('対戦表'!D8,$B$3,1)=0,"-",INDEX($B$6:$B$20,OFFSET('対戦表'!D8,$B$3,1))))</f>
        <v>アゴA</v>
      </c>
      <c r="I29" s="111">
        <v>0</v>
      </c>
      <c r="J29" s="112" t="str">
        <f ca="1">IF(ISBLANK(OFFSET('対戦表'!E8,$B$3,1)),"",IF(OFFSET('対戦表'!E8,$B$3,1)=0,"-",INDEX($B$6:$B$20,OFFSET('対戦表'!E8,$B$3,1))))</f>
        <v>MGN</v>
      </c>
      <c r="K29" s="111">
        <v>3</v>
      </c>
      <c r="L29" s="112" t="str">
        <f ca="1">IF(ISBLANK(OFFSET('対戦表'!F8,$B$3,1)),"",IF(OFFSET('対戦表'!F8,$B$3,1)=0,"-",INDEX($B$6:$B$20,OFFSET('対戦表'!F8,$B$3,1))))</f>
        <v>クルＡ</v>
      </c>
      <c r="M29" s="111">
        <v>0</v>
      </c>
      <c r="N29" s="112" t="str">
        <f ca="1">IF(ISBLANK(OFFSET('対戦表'!G8,$B$3,1)),"",IF(OFFSET('対戦表'!G8,$B$3,1)=0,"-",INDEX($B$6:$B$20,OFFSET('対戦表'!G8,$B$3,1))))</f>
        <v>INF</v>
      </c>
      <c r="O29" s="111">
        <v>3</v>
      </c>
      <c r="P29" s="112" t="str">
        <f ca="1">IF(ISBLANK(OFFSET('対戦表'!H8,$B$3,1)),"",IF(OFFSET('対戦表'!H8,$B$3,1)=0,"-",INDEX($B$6:$B$20,OFFSET('対戦表'!H8,$B$3,1))))</f>
        <v>シロA</v>
      </c>
      <c r="Q29" s="111">
        <v>0</v>
      </c>
      <c r="R29" s="112" t="str">
        <f ca="1">IF(ISBLANK(OFFSET('対戦表'!I8,$B$3,1)),"",IF(OFFSET('対戦表'!I8,$B$3,1)=0,"-",INDEX($B$6:$B$20,OFFSET('対戦表'!I8,$B$3,1))))</f>
        <v>マリン</v>
      </c>
      <c r="S29" s="111">
        <v>3</v>
      </c>
      <c r="T29" s="112" t="str">
        <f ca="1">IF(ISBLANK(OFFSET('対戦表'!J8,$B$3,1)),"",IF(OFFSET('対戦表'!J8,$B$3,1)=0,"-",INDEX($B$6:$B$20,OFFSET('対戦表'!J8,$B$3,1))))</f>
        <v>海の馬</v>
      </c>
      <c r="U29" s="111">
        <v>0</v>
      </c>
      <c r="V29" s="112">
        <f ca="1">IF(ISBLANK(OFFSET('対戦表'!K8,$B$3,1)),"",IF(OFFSET('対戦表'!K8,$B$3,1)=0,"-",INDEX($B$6:$B$20,OFFSET('対戦表'!K8,$B$3,1))))</f>
      </c>
      <c r="W29" s="111"/>
      <c r="X29" s="112">
        <f ca="1">IF(ISBLANK(OFFSET('対戦表'!L8,$B$3,1)),"",IF(OFFSET('対戦表'!L8,$B$3,1)=0,"-",INDEX($B$6:$B$20,OFFSET('対戦表'!L8,$B$3,1))))</f>
      </c>
      <c r="Y29" s="111"/>
      <c r="Z29" s="112">
        <f ca="1">IF(ISBLANK(OFFSET('対戦表'!M8,$B$3,1)),"",IF(OFFSET('対戦表'!M8,$B$3,1)=0,"-",INDEX($B$6:$B$20,OFFSET('対戦表'!M8,$B$3,1))))</f>
      </c>
      <c r="AA29" s="111"/>
      <c r="AB29" s="112">
        <f ca="1">IF(ISBLANK(OFFSET('対戦表'!N8,$B$3,1)),"",IF(OFFSET('対戦表'!N8,$B$3,1)=0,"-",INDEX($B$6:$B$20,OFFSET('対戦表'!N8,$B$3,1))))</f>
      </c>
      <c r="AC29" s="111"/>
      <c r="AE29" s="45"/>
      <c r="AF29" s="46"/>
    </row>
    <row r="30" spans="1:47" ht="15" customHeight="1">
      <c r="A30" s="80" t="s">
        <v>193</v>
      </c>
      <c r="B30" s="110" t="str">
        <f ca="1">IF(ISBLANK(OFFSET('対戦表'!A9,$B$3,1)),"",IF(OFFSET('対戦表'!A9,$B$3,1)=0,"-",INDEX($B$6:$B$20,OFFSET('対戦表'!A9,$B$3,1))))</f>
        <v>INF</v>
      </c>
      <c r="C30" s="111">
        <v>3</v>
      </c>
      <c r="D30" s="112" t="str">
        <f ca="1">IF(ISBLANK(OFFSET('対戦表'!B9,$B$3,1)),"",IF(OFFSET('対戦表'!B9,$B$3,1)=0,"-",INDEX($B$6:$B$20,OFFSET('対戦表'!B9,$B$3,1))))</f>
        <v>海の馬</v>
      </c>
      <c r="E30" s="111">
        <v>0</v>
      </c>
      <c r="F30" s="112" t="str">
        <f ca="1">IF(ISBLANK(OFFSET('対戦表'!C9,$B$3,1)),"",IF(OFFSET('対戦表'!C9,$B$3,1)=0,"-",INDEX($B$6:$B$20,OFFSET('対戦表'!C9,$B$3,1))))</f>
        <v>マリン</v>
      </c>
      <c r="G30" s="111">
        <v>3</v>
      </c>
      <c r="H30" s="112" t="str">
        <f ca="1">IF(ISBLANK(OFFSET('対戦表'!D9,$B$3,1)),"",IF(OFFSET('対戦表'!D9,$B$3,1)=0,"-",INDEX($B$6:$B$20,OFFSET('対戦表'!D9,$B$3,1))))</f>
        <v>ベルＡ</v>
      </c>
      <c r="I30" s="111">
        <v>0</v>
      </c>
      <c r="J30" s="112" t="str">
        <f ca="1">IF(ISBLANK(OFFSET('対戦表'!E9,$B$3,1)),"",IF(OFFSET('対戦表'!E9,$B$3,1)=0,"-",INDEX($B$6:$B$20,OFFSET('対戦表'!E9,$B$3,1))))</f>
        <v>クルＡ</v>
      </c>
      <c r="K30" s="111">
        <v>3</v>
      </c>
      <c r="L30" s="112" t="str">
        <f ca="1">IF(ISBLANK(OFFSET('対戦表'!F9,$B$3,1)),"",IF(OFFSET('対戦表'!F9,$B$3,1)=0,"-",INDEX($B$6:$B$20,OFFSET('対戦表'!F9,$B$3,1))))</f>
        <v>シロA</v>
      </c>
      <c r="M30" s="111">
        <v>0</v>
      </c>
      <c r="N30" s="112" t="str">
        <f ca="1">IF(ISBLANK(OFFSET('対戦表'!G9,$B$3,1)),"",IF(OFFSET('対戦表'!G9,$B$3,1)=0,"-",INDEX($B$6:$B$20,OFFSET('対戦表'!G9,$B$3,1))))</f>
        <v>MGN</v>
      </c>
      <c r="O30" s="111">
        <v>3</v>
      </c>
      <c r="P30" s="112" t="str">
        <f ca="1">IF(ISBLANK(OFFSET('対戦表'!H9,$B$3,1)),"",IF(OFFSET('対戦表'!H9,$B$3,1)=0,"-",INDEX($B$6:$B$20,OFFSET('対戦表'!H9,$B$3,1))))</f>
        <v>USG</v>
      </c>
      <c r="Q30" s="111">
        <v>0</v>
      </c>
      <c r="R30" s="112" t="str">
        <f ca="1">IF(ISBLANK(OFFSET('対戦表'!I9,$B$3,1)),"",IF(OFFSET('対戦表'!I9,$B$3,1)=0,"-",INDEX($B$6:$B$20,OFFSET('対戦表'!I9,$B$3,1))))</f>
        <v>銀弾丸</v>
      </c>
      <c r="S30" s="111">
        <v>3</v>
      </c>
      <c r="T30" s="112" t="str">
        <f ca="1">IF(ISBLANK(OFFSET('対戦表'!J9,$B$3,1)),"",IF(OFFSET('対戦表'!J9,$B$3,1)=0,"-",INDEX($B$6:$B$20,OFFSET('対戦表'!J9,$B$3,1))))</f>
        <v>アゴA</v>
      </c>
      <c r="U30" s="111">
        <v>0</v>
      </c>
      <c r="V30" s="112">
        <f ca="1">IF(ISBLANK(OFFSET('対戦表'!K9,$B$3,1)),"",IF(OFFSET('対戦表'!K9,$B$3,1)=0,"-",INDEX($B$6:$B$20,OFFSET('対戦表'!K9,$B$3,1))))</f>
      </c>
      <c r="W30" s="111"/>
      <c r="X30" s="112">
        <f ca="1">IF(ISBLANK(OFFSET('対戦表'!L9,$B$3,1)),"",IF(OFFSET('対戦表'!L9,$B$3,1)=0,"-",INDEX($B$6:$B$20,OFFSET('対戦表'!L9,$B$3,1))))</f>
      </c>
      <c r="Y30" s="111"/>
      <c r="Z30" s="112">
        <f ca="1">IF(ISBLANK(OFFSET('対戦表'!M9,$B$3,1)),"",IF(OFFSET('対戦表'!M9,$B$3,1)=0,"-",INDEX($B$6:$B$20,OFFSET('対戦表'!M9,$B$3,1))))</f>
      </c>
      <c r="AA30" s="111"/>
      <c r="AB30" s="112">
        <f ca="1">IF(ISBLANK(OFFSET('対戦表'!N9,$B$3,1)),"",IF(OFFSET('対戦表'!N9,$B$3,1)=0,"-",INDEX($B$6:$B$20,OFFSET('対戦表'!N9,$B$3,1))))</f>
      </c>
      <c r="AC30" s="111"/>
      <c r="AE30" s="45"/>
      <c r="AF30" s="46"/>
      <c r="AG30" s="122" t="s">
        <v>194</v>
      </c>
      <c r="AH30" s="123">
        <f>RANK(AH27,$AH$27:$AU$27)</f>
        <v>6</v>
      </c>
      <c r="AI30" s="124">
        <f>RANK(AI27,$AH$27:$AU$27)</f>
        <v>5</v>
      </c>
      <c r="AJ30" s="124">
        <f>RANK(AJ27,$AH$27:$AU$27)</f>
        <v>1</v>
      </c>
      <c r="AK30" s="124">
        <f>RANK(AK27,$AH$27:$AU$27)</f>
        <v>3</v>
      </c>
      <c r="AL30" s="124">
        <f>RANK(AL27,$AH$27:$AU$27)</f>
        <v>6</v>
      </c>
      <c r="AM30" s="124">
        <f>RANK(AM27,$AH$27:$AU$27)</f>
        <v>9</v>
      </c>
      <c r="AN30" s="124">
        <f>RANK(AN27,$AH$27:$AU$27)</f>
        <v>1</v>
      </c>
      <c r="AO30" s="124">
        <f>RANK(AO27,$AH$27:$AU$27)</f>
        <v>8</v>
      </c>
      <c r="AP30" s="124">
        <f>RANK(AP27,$AH$27:$AU$27)</f>
        <v>3</v>
      </c>
      <c r="AQ30" s="124">
        <f>RANK(AQ27,$AH$27:$AU$27)</f>
        <v>10</v>
      </c>
      <c r="AR30" s="124">
        <f>RANK(AR27,$AH$27:$AU$27)</f>
        <v>11</v>
      </c>
      <c r="AS30" s="124">
        <f>RANK(AS27,$AH$27:$AU$27)</f>
        <v>11</v>
      </c>
      <c r="AT30" s="124">
        <f>RANK(AT27,$AH$27:$AU$27)</f>
        <v>11</v>
      </c>
      <c r="AU30" s="125">
        <f>RANK(AU27,$AH$27:$AU$27)</f>
        <v>11</v>
      </c>
    </row>
    <row r="31" spans="1:47" ht="14.25" customHeight="1">
      <c r="A31" s="80" t="s">
        <v>195</v>
      </c>
      <c r="B31" s="110" t="str">
        <f ca="1">IF(ISBLANK(OFFSET('対戦表'!A10,$B$3,1)),"",IF(OFFSET('対戦表'!A10,$B$3,1)=0,"-",INDEX($B$6:$B$20,OFFSET('対戦表'!A10,$B$3,1))))</f>
        <v>クルＡ</v>
      </c>
      <c r="C31" s="111">
        <v>0</v>
      </c>
      <c r="D31" s="112" t="str">
        <f ca="1">IF(ISBLANK(OFFSET('対戦表'!B10,$B$3,1)),"",IF(OFFSET('対戦表'!B10,$B$3,1)=0,"-",INDEX($B$6:$B$20,OFFSET('対戦表'!B10,$B$3,1))))</f>
        <v>ベルＡ</v>
      </c>
      <c r="E31" s="111">
        <v>3</v>
      </c>
      <c r="F31" s="112" t="str">
        <f ca="1">IF(ISBLANK(OFFSET('対戦表'!C10,$B$3,1)),"",IF(OFFSET('対戦表'!C10,$B$3,1)=0,"-",INDEX($B$6:$B$20,OFFSET('対戦表'!C10,$B$3,1))))</f>
        <v>INF</v>
      </c>
      <c r="G31" s="111">
        <v>0</v>
      </c>
      <c r="H31" s="112" t="str">
        <f ca="1">IF(ISBLANK(OFFSET('対戦表'!D10,$B$3,1)),"",IF(OFFSET('対戦表'!D10,$B$3,1)=0,"-",INDEX($B$6:$B$20,OFFSET('対戦表'!D10,$B$3,1))))</f>
        <v>USG</v>
      </c>
      <c r="I31" s="111">
        <v>3</v>
      </c>
      <c r="J31" s="112" t="str">
        <f ca="1">IF(ISBLANK(OFFSET('対戦表'!E10,$B$3,1)),"",IF(OFFSET('対戦表'!E10,$B$3,1)=0,"-",INDEX($B$6:$B$20,OFFSET('対戦表'!E10,$B$3,1))))</f>
        <v>銀弾丸</v>
      </c>
      <c r="K31" s="111">
        <v>0</v>
      </c>
      <c r="L31" s="112" t="str">
        <f ca="1">IF(ISBLANK(OFFSET('対戦表'!F10,$B$3,1)),"",IF(OFFSET('対戦表'!F10,$B$3,1)=0,"-",INDEX($B$6:$B$20,OFFSET('対戦表'!F10,$B$3,1))))</f>
        <v>海の馬</v>
      </c>
      <c r="M31" s="111">
        <v>3</v>
      </c>
      <c r="N31" s="112" t="str">
        <f ca="1">IF(ISBLANK(OFFSET('対戦表'!G10,$B$3,1)),"",IF(OFFSET('対戦表'!G10,$B$3,1)=0,"-",INDEX($B$6:$B$20,OFFSET('対戦表'!G10,$B$3,1))))</f>
        <v>マリン</v>
      </c>
      <c r="O31" s="111">
        <v>3</v>
      </c>
      <c r="P31" s="112" t="str">
        <f ca="1">IF(ISBLANK(OFFSET('対戦表'!H10,$B$3,1)),"",IF(OFFSET('対戦表'!H10,$B$3,1)=0,"-",INDEX($B$6:$B$20,OFFSET('対戦表'!H10,$B$3,1))))</f>
        <v>アゴA</v>
      </c>
      <c r="Q31" s="111">
        <v>0</v>
      </c>
      <c r="R31" s="112" t="str">
        <f ca="1">IF(ISBLANK(OFFSET('対戦表'!I10,$B$3,1)),"",IF(OFFSET('対戦表'!I10,$B$3,1)=0,"-",INDEX($B$6:$B$20,OFFSET('対戦表'!I10,$B$3,1))))</f>
        <v>MGN</v>
      </c>
      <c r="S31" s="111">
        <v>3</v>
      </c>
      <c r="T31" s="112" t="str">
        <f ca="1">IF(ISBLANK(OFFSET('対戦表'!J10,$B$3,1)),"",IF(OFFSET('対戦表'!J10,$B$3,1)=0,"-",INDEX($B$6:$B$20,OFFSET('対戦表'!J10,$B$3,1))))</f>
        <v>シロA</v>
      </c>
      <c r="U31" s="111">
        <v>0</v>
      </c>
      <c r="V31" s="112">
        <f ca="1">IF(ISBLANK(OFFSET('対戦表'!K10,$B$3,1)),"",IF(OFFSET('対戦表'!K10,$B$3,1)=0,"-",INDEX($B$6:$B$20,OFFSET('対戦表'!K10,$B$3,1))))</f>
      </c>
      <c r="W31" s="111"/>
      <c r="X31" s="112">
        <f ca="1">IF(ISBLANK(OFFSET('対戦表'!L10,$B$3,1)),"",IF(OFFSET('対戦表'!L10,$B$3,1)=0,"-",INDEX($B$6:$B$20,OFFSET('対戦表'!L10,$B$3,1))))</f>
      </c>
      <c r="Y31" s="111"/>
      <c r="Z31" s="112">
        <f ca="1">IF(ISBLANK(OFFSET('対戦表'!M10,$B$3,1)),"",IF(OFFSET('対戦表'!M10,$B$3,1)=0,"-",INDEX($B$6:$B$20,OFFSET('対戦表'!M10,$B$3,1))))</f>
      </c>
      <c r="AA31" s="111"/>
      <c r="AB31" s="112">
        <f ca="1">IF(ISBLANK(OFFSET('対戦表'!N10,$B$3,1)),"",IF(OFFSET('対戦表'!N10,$B$3,1)=0,"-",INDEX($B$6:$B$20,OFFSET('対戦表'!N10,$B$3,1))))</f>
      </c>
      <c r="AC31" s="111"/>
      <c r="AE31" s="45"/>
      <c r="AF31" s="46"/>
      <c r="AG31" s="47">
        <f>AH30</f>
        <v>6</v>
      </c>
      <c r="AH31" s="126">
        <f>IF(ISNA(AH8),0,IF(AH8="",0,IF(AH$30=$AG31,1,0)*AH8))</f>
        <v>0</v>
      </c>
      <c r="AI31" s="126">
        <f>IF(ISNA(AI8),0,IF(AI8="",0,IF(AI$30=$AG31,1,0)*AI8))</f>
        <v>0</v>
      </c>
      <c r="AJ31" s="126">
        <f>IF(ISNA(AJ8),0,IF(AJ8="",0,IF(AJ$30=$AG31,1,0)*AJ8))</f>
        <v>0</v>
      </c>
      <c r="AK31" s="126">
        <f>IF(ISNA(AK8),0,IF(AK8="",0,IF(AK$30=$AG31,1,0)*AK8))</f>
        <v>0</v>
      </c>
      <c r="AL31" s="126">
        <f>IF(ISNA(AL8),0,IF(AL8="",0,IF(AL$30=$AG31,1,0)*AL8))</f>
        <v>0</v>
      </c>
      <c r="AM31" s="126">
        <f>IF(ISNA(AM8),0,IF(AM8="",0,IF(AM$30=$AG31,1,0)*AM8))</f>
        <v>0</v>
      </c>
      <c r="AN31" s="126">
        <f>IF(ISNA(AN8),0,IF(AN8="",0,IF(AN$30=$AG31,1,0)*AN8))</f>
        <v>0</v>
      </c>
      <c r="AO31" s="126">
        <f>IF(ISNA(AO8),0,IF(AO8="",0,IF(AO$30=$AG31,1,0)*AO8))</f>
        <v>0</v>
      </c>
      <c r="AP31" s="126">
        <f>IF(ISNA(AP8),0,IF(AP8="",0,IF(AP$30=$AG31,1,0)*AP8))</f>
        <v>0</v>
      </c>
      <c r="AQ31" s="126">
        <f>IF(ISNA(AQ8),0,IF(AQ8="",0,IF(AQ$30=$AG31,1,0)*AQ8))</f>
        <v>0</v>
      </c>
      <c r="AR31" s="126">
        <f>IF(ISNA(AR8),0,IF(AR8="",0,IF(AR$30=$AG31,1,0)*AR8))</f>
        <v>0</v>
      </c>
      <c r="AS31" s="126">
        <f>IF(ISNA(AS8),0,IF(AS8="",0,IF(AS$30=$AG31,1,0)*AS8))</f>
        <v>0</v>
      </c>
      <c r="AT31" s="126">
        <f>IF(ISNA(AT8),0,IF(AT8="",0,IF(AT$30=$AG31,1,0)*AT8))</f>
        <v>0</v>
      </c>
      <c r="AU31" s="126">
        <f>IF(ISNA(AU8),0,IF(AU8="",0,IF(AU$30=$AG31,1,0)*AU8))</f>
        <v>0</v>
      </c>
    </row>
    <row r="32" spans="1:47" ht="13.5" customHeight="1">
      <c r="A32" s="80" t="s">
        <v>196</v>
      </c>
      <c r="B32" s="110">
        <f ca="1">IF(ISBLANK(OFFSET('対戦表'!A11,$B$3,1)),"",IF(OFFSET('対戦表'!A11,$B$3,1)=0,"-",INDEX($B$6:$B$20,OFFSET('対戦表'!A11,$B$3,1))))</f>
      </c>
      <c r="C32" s="111"/>
      <c r="D32" s="112">
        <f ca="1">IF(ISBLANK(OFFSET('対戦表'!B11,$B$3,1)),"",IF(OFFSET('対戦表'!B11,$B$3,1)=0,"-",INDEX($B$6:$B$20,OFFSET('対戦表'!B11,$B$3,1))))</f>
      </c>
      <c r="E32" s="111"/>
      <c r="F32" s="112">
        <f ca="1">IF(ISBLANK(OFFSET('対戦表'!C11,$B$3,1)),"",IF(OFFSET('対戦表'!C11,$B$3,1)=0,"-",INDEX($B$6:$B$20,OFFSET('対戦表'!C11,$B$3,1))))</f>
      </c>
      <c r="G32" s="111"/>
      <c r="H32" s="112">
        <f ca="1">IF(ISBLANK(OFFSET('対戦表'!D11,$B$3,1)),"",IF(OFFSET('対戦表'!D11,$B$3,1)=0,"-",INDEX($B$6:$B$20,OFFSET('対戦表'!D11,$B$3,1))))</f>
      </c>
      <c r="I32" s="111"/>
      <c r="J32" s="112">
        <f ca="1">IF(ISBLANK(OFFSET('対戦表'!E11,$B$3,1)),"",IF(OFFSET('対戦表'!E11,$B$3,1)=0,"-",INDEX($B$6:$B$20,OFFSET('対戦表'!E11,$B$3,1))))</f>
      </c>
      <c r="K32" s="111"/>
      <c r="L32" s="112">
        <f ca="1">IF(ISBLANK(OFFSET('対戦表'!F11,$B$3,1)),"",IF(OFFSET('対戦表'!F11,$B$3,1)=0,"-",INDEX($B$6:$B$20,OFFSET('対戦表'!F11,$B$3,1))))</f>
      </c>
      <c r="M32" s="111"/>
      <c r="N32" s="112">
        <f ca="1">IF(ISBLANK(OFFSET('対戦表'!G11,$B$3,1)),"",IF(OFFSET('対戦表'!G11,$B$3,1)=0,"-",INDEX($B$6:$B$20,OFFSET('対戦表'!G11,$B$3,1))))</f>
      </c>
      <c r="O32" s="111"/>
      <c r="P32" s="112">
        <f ca="1">IF(ISBLANK(OFFSET('対戦表'!H11,$B$3,1)),"",IF(OFFSET('対戦表'!H11,$B$3,1)=0,"-",INDEX($B$6:$B$20,OFFSET('対戦表'!H11,$B$3,1))))</f>
      </c>
      <c r="Q32" s="111"/>
      <c r="R32" s="112">
        <f ca="1">IF(ISBLANK(OFFSET('対戦表'!I11,$B$3,1)),"",IF(OFFSET('対戦表'!I11,$B$3,1)=0,"-",INDEX($B$6:$B$20,OFFSET('対戦表'!I11,$B$3,1))))</f>
      </c>
      <c r="S32" s="111"/>
      <c r="T32" s="112">
        <f ca="1">IF(ISBLANK(OFFSET('対戦表'!J11,$B$3,1)),"",IF(OFFSET('対戦表'!J11,$B$3,1)=0,"-",INDEX($B$6:$B$20,OFFSET('対戦表'!J11,$B$3,1))))</f>
      </c>
      <c r="U32" s="111"/>
      <c r="V32" s="112">
        <f ca="1">IF(ISBLANK(OFFSET('対戦表'!K11,$B$3,1)),"",IF(OFFSET('対戦表'!K11,$B$3,1)=0,"-",INDEX($B$6:$B$20,OFFSET('対戦表'!K11,$B$3,1))))</f>
      </c>
      <c r="W32" s="111"/>
      <c r="X32" s="112">
        <f ca="1">IF(ISBLANK(OFFSET('対戦表'!L11,$B$3,1)),"",IF(OFFSET('対戦表'!L11,$B$3,1)=0,"-",INDEX($B$6:$B$20,OFFSET('対戦表'!L11,$B$3,1))))</f>
      </c>
      <c r="Y32" s="111"/>
      <c r="Z32" s="112">
        <f ca="1">IF(ISBLANK(OFFSET('対戦表'!M11,$B$3,1)),"",IF(OFFSET('対戦表'!M11,$B$3,1)=0,"-",INDEX($B$6:$B$20,OFFSET('対戦表'!M11,$B$3,1))))</f>
      </c>
      <c r="AA32" s="111"/>
      <c r="AB32" s="112">
        <f ca="1">IF(ISBLANK(OFFSET('対戦表'!N11,$B$3,1)),"",IF(OFFSET('対戦表'!N11,$B$3,1)=0,"-",INDEX($B$6:$B$20,OFFSET('対戦表'!N11,$B$3,1))))</f>
      </c>
      <c r="AC32" s="111"/>
      <c r="AE32" s="45"/>
      <c r="AF32" s="46"/>
      <c r="AG32" s="47">
        <f>AI30</f>
        <v>5</v>
      </c>
      <c r="AH32" s="126">
        <f>IF(ISNA(AH9),0,IF(AH9="",0,IF(AH$30=$AG32,1,0)*AH9))</f>
        <v>0</v>
      </c>
      <c r="AI32" s="126">
        <f>IF(ISNA(AI9),0,IF(AI9="",0,IF(AI$30=$AG32,1,0)*AI9))</f>
        <v>0</v>
      </c>
      <c r="AJ32" s="126">
        <f>IF(ISNA(AJ9),0,IF(AJ9="",0,IF(AJ$30=$AG32,1,0)*AJ9))</f>
        <v>0</v>
      </c>
      <c r="AK32" s="126">
        <f>IF(ISNA(AK9),0,IF(AK9="",0,IF(AK$30=$AG32,1,0)*AK9))</f>
        <v>0</v>
      </c>
      <c r="AL32" s="126">
        <f>IF(ISNA(AL9),0,IF(AL9="",0,IF(AL$30=$AG32,1,0)*AL9))</f>
        <v>0</v>
      </c>
      <c r="AM32" s="126">
        <f>IF(ISNA(AM9),0,IF(AM9="",0,IF(AM$30=$AG32,1,0)*AM9))</f>
        <v>0</v>
      </c>
      <c r="AN32" s="126">
        <f>IF(ISNA(AN9),0,IF(AN9="",0,IF(AN$30=$AG32,1,0)*AN9))</f>
        <v>0</v>
      </c>
      <c r="AO32" s="126">
        <f>IF(ISNA(AO9),0,IF(AO9="",0,IF(AO$30=$AG32,1,0)*AO9))</f>
        <v>0</v>
      </c>
      <c r="AP32" s="126">
        <f>IF(ISNA(AP9),0,IF(AP9="",0,IF(AP$30=$AG32,1,0)*AP9))</f>
        <v>0</v>
      </c>
      <c r="AQ32" s="126">
        <f>IF(ISNA(AQ9),0,IF(AQ9="",0,IF(AQ$30=$AG32,1,0)*AQ9))</f>
        <v>0</v>
      </c>
      <c r="AR32" s="126">
        <f>IF(ISNA(AR9),0,IF(AR9="",0,IF(AR$30=$AG32,1,0)*AR9))</f>
        <v>0</v>
      </c>
      <c r="AS32" s="126">
        <f>IF(ISNA(AS9),0,IF(AS9="",0,IF(AS$30=$AG32,1,0)*AS9))</f>
        <v>0</v>
      </c>
      <c r="AT32" s="126">
        <f>IF(ISNA(AT9),0,IF(AT9="",0,IF(AT$30=$AG32,1,0)*AT9))</f>
        <v>0</v>
      </c>
      <c r="AU32" s="126">
        <f>IF(ISNA(AU9),0,IF(AU9="",0,IF(AU$30=$AG32,1,0)*AU9))</f>
        <v>0</v>
      </c>
    </row>
    <row r="33" spans="1:47" ht="13.5" customHeight="1">
      <c r="A33" s="80" t="s">
        <v>197</v>
      </c>
      <c r="B33" s="110">
        <f ca="1">IF(ISBLANK(OFFSET('対戦表'!A12,$B$3,1)),"",IF(OFFSET('対戦表'!A12,$B$3,1)=0,"-",INDEX($B$6:$B$20,OFFSET('対戦表'!A12,$B$3,1))))</f>
      </c>
      <c r="C33" s="111"/>
      <c r="D33" s="112">
        <f ca="1">IF(ISBLANK(OFFSET('対戦表'!B12,$B$3,1)),"",IF(OFFSET('対戦表'!B12,$B$3,1)=0,"-",INDEX($B$6:$B$20,OFFSET('対戦表'!B12,$B$3,1))))</f>
      </c>
      <c r="E33" s="111"/>
      <c r="F33" s="112">
        <f ca="1">IF(ISBLANK(OFFSET('対戦表'!C12,$B$3,1)),"",IF(OFFSET('対戦表'!C12,$B$3,1)=0,"-",INDEX($B$6:$B$20,OFFSET('対戦表'!C12,$B$3,1))))</f>
      </c>
      <c r="G33" s="111"/>
      <c r="H33" s="112">
        <f ca="1">IF(ISBLANK(OFFSET('対戦表'!D12,$B$3,1)),"",IF(OFFSET('対戦表'!D12,$B$3,1)=0,"-",INDEX($B$6:$B$20,OFFSET('対戦表'!D12,$B$3,1))))</f>
      </c>
      <c r="I33" s="111"/>
      <c r="J33" s="112">
        <f ca="1">IF(ISBLANK(OFFSET('対戦表'!E12,$B$3,1)),"",IF(OFFSET('対戦表'!E12,$B$3,1)=0,"-",INDEX($B$6:$B$20,OFFSET('対戦表'!E12,$B$3,1))))</f>
      </c>
      <c r="K33" s="111"/>
      <c r="L33" s="112">
        <f ca="1">IF(ISBLANK(OFFSET('対戦表'!F12,$B$3,1)),"",IF(OFFSET('対戦表'!F12,$B$3,1)=0,"-",INDEX($B$6:$B$20,OFFSET('対戦表'!F12,$B$3,1))))</f>
      </c>
      <c r="M33" s="111"/>
      <c r="N33" s="112">
        <f ca="1">IF(ISBLANK(OFFSET('対戦表'!G12,$B$3,1)),"",IF(OFFSET('対戦表'!G12,$B$3,1)=0,"-",INDEX($B$6:$B$20,OFFSET('対戦表'!G12,$B$3,1))))</f>
      </c>
      <c r="O33" s="111"/>
      <c r="P33" s="112">
        <f ca="1">IF(ISBLANK(OFFSET('対戦表'!H12,$B$3,1)),"",IF(OFFSET('対戦表'!H12,$B$3,1)=0,"-",INDEX($B$6:$B$20,OFFSET('対戦表'!H12,$B$3,1))))</f>
      </c>
      <c r="Q33" s="111"/>
      <c r="R33" s="112">
        <f ca="1">IF(ISBLANK(OFFSET('対戦表'!I12,$B$3,1)),"",IF(OFFSET('対戦表'!I12,$B$3,1)=0,"-",INDEX($B$6:$B$20,OFFSET('対戦表'!I12,$B$3,1))))</f>
      </c>
      <c r="S33" s="111"/>
      <c r="T33" s="112">
        <f ca="1">IF(ISBLANK(OFFSET('対戦表'!J12,$B$3,1)),"",IF(OFFSET('対戦表'!J12,$B$3,1)=0,"-",INDEX($B$6:$B$20,OFFSET('対戦表'!J12,$B$3,1))))</f>
      </c>
      <c r="U33" s="111"/>
      <c r="V33" s="112">
        <f ca="1">IF(ISBLANK(OFFSET('対戦表'!K12,$B$3,1)),"",IF(OFFSET('対戦表'!K12,$B$3,1)=0,"-",INDEX($B$6:$B$20,OFFSET('対戦表'!K12,$B$3,1))))</f>
      </c>
      <c r="W33" s="111"/>
      <c r="X33" s="112">
        <f ca="1">IF(ISBLANK(OFFSET('対戦表'!L12,$B$3,1)),"",IF(OFFSET('対戦表'!L12,$B$3,1)=0,"-",INDEX($B$6:$B$20,OFFSET('対戦表'!L12,$B$3,1))))</f>
      </c>
      <c r="Y33" s="111"/>
      <c r="Z33" s="112">
        <f ca="1">IF(ISBLANK(OFFSET('対戦表'!M12,$B$3,1)),"",IF(OFFSET('対戦表'!M12,$B$3,1)=0,"-",INDEX($B$6:$B$20,OFFSET('対戦表'!M12,$B$3,1))))</f>
      </c>
      <c r="AA33" s="111"/>
      <c r="AB33" s="112">
        <f ca="1">IF(ISBLANK(OFFSET('対戦表'!N12,$B$3,1)),"",IF(OFFSET('対戦表'!N12,$B$3,1)=0,"-",INDEX($B$6:$B$20,OFFSET('対戦表'!N12,$B$3,1))))</f>
      </c>
      <c r="AC33" s="111"/>
      <c r="AE33" s="45"/>
      <c r="AF33" s="46"/>
      <c r="AG33" s="47">
        <f>AJ30</f>
        <v>1</v>
      </c>
      <c r="AH33" s="126">
        <f>IF(ISNA(AH10),0,IF(AH10="",0,IF(AH$30=$AG33,1,0)*AH10))</f>
        <v>0</v>
      </c>
      <c r="AI33" s="126">
        <f>IF(ISNA(AI10),0,IF(AI10="",0,IF(AI$30=$AG33,1,0)*AI10))</f>
        <v>0</v>
      </c>
      <c r="AJ33" s="126">
        <f>IF(ISNA(AJ10),0,IF(AJ10="",0,IF(AJ$30=$AG33,1,0)*AJ10))</f>
        <v>0</v>
      </c>
      <c r="AK33" s="126">
        <f>IF(ISNA(AK10),0,IF(AK10="",0,IF(AK$30=$AG33,1,0)*AK10))</f>
        <v>0</v>
      </c>
      <c r="AL33" s="126">
        <f>IF(ISNA(AL10),0,IF(AL10="",0,IF(AL$30=$AG33,1,0)*AL10))</f>
        <v>0</v>
      </c>
      <c r="AM33" s="126">
        <f>IF(ISNA(AM10),0,IF(AM10="",0,IF(AM$30=$AG33,1,0)*AM10))</f>
        <v>0</v>
      </c>
      <c r="AN33" s="126">
        <f>IF(ISNA(AN10),0,IF(AN10="",0,IF(AN$30=$AG33,1,0)*AN10))</f>
        <v>0</v>
      </c>
      <c r="AO33" s="126">
        <f>IF(ISNA(AO10),0,IF(AO10="",0,IF(AO$30=$AG33,1,0)*AO10))</f>
        <v>0</v>
      </c>
      <c r="AP33" s="126">
        <f>IF(ISNA(AP10),0,IF(AP10="",0,IF(AP$30=$AG33,1,0)*AP10))</f>
        <v>0</v>
      </c>
      <c r="AQ33" s="126">
        <f>IF(ISNA(AQ10),0,IF(AQ10="",0,IF(AQ$30=$AG33,1,0)*AQ10))</f>
        <v>0</v>
      </c>
      <c r="AR33" s="126">
        <f>IF(ISNA(AR10),0,IF(AR10="",0,IF(AR$30=$AG33,1,0)*AR10))</f>
        <v>0</v>
      </c>
      <c r="AS33" s="126">
        <f>IF(ISNA(AS10),0,IF(AS10="",0,IF(AS$30=$AG33,1,0)*AS10))</f>
        <v>0</v>
      </c>
      <c r="AT33" s="126">
        <f>IF(ISNA(AT10),0,IF(AT10="",0,IF(AT$30=$AG33,1,0)*AT10))</f>
        <v>0</v>
      </c>
      <c r="AU33" s="126">
        <f>IF(ISNA(AU10),0,IF(AU10="",0,IF(AU$30=$AG33,1,0)*AU10))</f>
        <v>0</v>
      </c>
    </row>
    <row r="34" spans="1:47" ht="13.5">
      <c r="A34" s="80" t="s">
        <v>198</v>
      </c>
      <c r="B34" s="110">
        <f ca="1">IF(ISBLANK(OFFSET('対戦表'!A13,$B$3,1)),"",IF(OFFSET('対戦表'!A13,$B$3,1)=0,"-",INDEX($B$6:$B$20,OFFSET('対戦表'!A13,$B$3,1))))</f>
      </c>
      <c r="C34" s="111"/>
      <c r="D34" s="112">
        <f ca="1">IF(ISBLANK(OFFSET('対戦表'!B13,$B$3,1)),"",IF(OFFSET('対戦表'!B13,$B$3,1)=0,"-",INDEX($B$6:$B$20,OFFSET('対戦表'!B13,$B$3,1))))</f>
      </c>
      <c r="E34" s="111"/>
      <c r="F34" s="112">
        <f ca="1">IF(ISBLANK(OFFSET('対戦表'!C13,$B$3,1)),"",IF(OFFSET('対戦表'!C13,$B$3,1)=0,"-",INDEX($B$6:$B$20,OFFSET('対戦表'!C13,$B$3,1))))</f>
      </c>
      <c r="G34" s="111"/>
      <c r="H34" s="112">
        <f ca="1">IF(ISBLANK(OFFSET('対戦表'!D13,$B$3,1)),"",IF(OFFSET('対戦表'!D13,$B$3,1)=0,"-",INDEX($B$6:$B$20,OFFSET('対戦表'!D13,$B$3,1))))</f>
      </c>
      <c r="I34" s="111"/>
      <c r="J34" s="112">
        <f ca="1">IF(ISBLANK(OFFSET('対戦表'!E13,$B$3,1)),"",IF(OFFSET('対戦表'!E13,$B$3,1)=0,"-",INDEX($B$6:$B$20,OFFSET('対戦表'!E13,$B$3,1))))</f>
      </c>
      <c r="K34" s="111"/>
      <c r="L34" s="112">
        <f ca="1">IF(ISBLANK(OFFSET('対戦表'!F13,$B$3,1)),"",IF(OFFSET('対戦表'!F13,$B$3,1)=0,"-",INDEX($B$6:$B$20,OFFSET('対戦表'!F13,$B$3,1))))</f>
      </c>
      <c r="M34" s="111"/>
      <c r="N34" s="112">
        <f ca="1">IF(ISBLANK(OFFSET('対戦表'!G13,$B$3,1)),"",IF(OFFSET('対戦表'!G13,$B$3,1)=0,"-",INDEX($B$6:$B$20,OFFSET('対戦表'!G13,$B$3,1))))</f>
      </c>
      <c r="O34" s="111"/>
      <c r="P34" s="112">
        <f ca="1">IF(ISBLANK(OFFSET('対戦表'!H13,$B$3,1)),"",IF(OFFSET('対戦表'!H13,$B$3,1)=0,"-",INDEX($B$6:$B$20,OFFSET('対戦表'!H13,$B$3,1))))</f>
      </c>
      <c r="Q34" s="111"/>
      <c r="R34" s="112">
        <f ca="1">IF(ISBLANK(OFFSET('対戦表'!I13,$B$3,1)),"",IF(OFFSET('対戦表'!I13,$B$3,1)=0,"-",INDEX($B$6:$B$20,OFFSET('対戦表'!I13,$B$3,1))))</f>
      </c>
      <c r="S34" s="111"/>
      <c r="T34" s="112">
        <f ca="1">IF(ISBLANK(OFFSET('対戦表'!J13,$B$3,1)),"",IF(OFFSET('対戦表'!J13,$B$3,1)=0,"-",INDEX($B$6:$B$20,OFFSET('対戦表'!J13,$B$3,1))))</f>
      </c>
      <c r="U34" s="111"/>
      <c r="V34" s="112">
        <f ca="1">IF(ISBLANK(OFFSET('対戦表'!K13,$B$3,1)),"",IF(OFFSET('対戦表'!K13,$B$3,1)=0,"-",INDEX($B$6:$B$20,OFFSET('対戦表'!K13,$B$3,1))))</f>
      </c>
      <c r="W34" s="111"/>
      <c r="X34" s="112">
        <f ca="1">IF(ISBLANK(OFFSET('対戦表'!L13,$B$3,1)),"",IF(OFFSET('対戦表'!L13,$B$3,1)=0,"-",INDEX($B$6:$B$20,OFFSET('対戦表'!L13,$B$3,1))))</f>
      </c>
      <c r="Y34" s="111"/>
      <c r="Z34" s="112">
        <f ca="1">IF(ISBLANK(OFFSET('対戦表'!M13,$B$3,1)),"",IF(OFFSET('対戦表'!M13,$B$3,1)=0,"-",INDEX($B$6:$B$20,OFFSET('対戦表'!M13,$B$3,1))))</f>
      </c>
      <c r="AA34" s="111"/>
      <c r="AB34" s="112">
        <f ca="1">IF(ISBLANK(OFFSET('対戦表'!N13,$B$3,1)),"",IF(OFFSET('対戦表'!N13,$B$3,1)=0,"-",INDEX($B$6:$B$20,OFFSET('対戦表'!N13,$B$3,1))))</f>
      </c>
      <c r="AC34" s="111"/>
      <c r="AE34" s="45"/>
      <c r="AF34" s="46"/>
      <c r="AG34" s="47">
        <f>AK30</f>
        <v>3</v>
      </c>
      <c r="AH34" s="126">
        <f>IF(ISNA(AH11),0,IF(AH11="",0,IF(AH$30=$AG34,1,0)*AH11))</f>
        <v>0</v>
      </c>
      <c r="AI34" s="126">
        <f>IF(ISNA(AI11),0,IF(AI11="",0,IF(AI$30=$AG34,1,0)*AI11))</f>
        <v>0</v>
      </c>
      <c r="AJ34" s="126">
        <f>IF(ISNA(AJ11),0,IF(AJ11="",0,IF(AJ$30=$AG34,1,0)*AJ11))</f>
        <v>0</v>
      </c>
      <c r="AK34" s="126">
        <f>IF(ISNA(AK11),0,IF(AK11="",0,IF(AK$30=$AG34,1,0)*AK11))</f>
        <v>0</v>
      </c>
      <c r="AL34" s="126">
        <f>IF(ISNA(AL11),0,IF(AL11="",0,IF(AL$30=$AG34,1,0)*AL11))</f>
        <v>0</v>
      </c>
      <c r="AM34" s="126">
        <f>IF(ISNA(AM11),0,IF(AM11="",0,IF(AM$30=$AG34,1,0)*AM11))</f>
        <v>0</v>
      </c>
      <c r="AN34" s="126">
        <f>IF(ISNA(AN11),0,IF(AN11="",0,IF(AN$30=$AG34,1,0)*AN11))</f>
        <v>0</v>
      </c>
      <c r="AO34" s="126">
        <f>IF(ISNA(AO11),0,IF(AO11="",0,IF(AO$30=$AG34,1,0)*AO11))</f>
        <v>0</v>
      </c>
      <c r="AP34" s="126">
        <f>IF(ISNA(AP11),0,IF(AP11="",0,IF(AP$30=$AG34,1,0)*AP11))</f>
        <v>0</v>
      </c>
      <c r="AQ34" s="126">
        <f>IF(ISNA(AQ11),0,IF(AQ11="",0,IF(AQ$30=$AG34,1,0)*AQ11))</f>
        <v>0</v>
      </c>
      <c r="AR34" s="126">
        <f>IF(ISNA(AR11),0,IF(AR11="",0,IF(AR$30=$AG34,1,0)*AR11))</f>
        <v>0</v>
      </c>
      <c r="AS34" s="126">
        <f>IF(ISNA(AS11),0,IF(AS11="",0,IF(AS$30=$AG34,1,0)*AS11))</f>
        <v>0</v>
      </c>
      <c r="AT34" s="126">
        <f>IF(ISNA(AT11),0,IF(AT11="",0,IF(AT$30=$AG34,1,0)*AT11))</f>
        <v>0</v>
      </c>
      <c r="AU34" s="126">
        <f>IF(ISNA(AU11),0,IF(AU11="",0,IF(AU$30=$AG34,1,0)*AU11))</f>
        <v>0</v>
      </c>
    </row>
    <row r="35" spans="1:47" ht="13.5">
      <c r="A35" s="127" t="s">
        <v>199</v>
      </c>
      <c r="B35" s="128">
        <f ca="1">IF(ISBLANK(OFFSET('対戦表'!A14,$B$3,1)),"",IF(OFFSET('対戦表'!A14,$B$3,1)=0,"-",INDEX($B$6:$B$20,OFFSET('対戦表'!A14,$B$3,1))))</f>
      </c>
      <c r="C35" s="129"/>
      <c r="D35" s="130">
        <f ca="1">IF(ISBLANK(OFFSET('対戦表'!B14,$B$3,1)),"",IF(OFFSET('対戦表'!B14,$B$3,1)=0,"-",INDEX($B$6:$B$20,OFFSET('対戦表'!B14,$B$3,1))))</f>
      </c>
      <c r="E35" s="129"/>
      <c r="F35" s="130">
        <f ca="1">IF(ISBLANK(OFFSET('対戦表'!C14,$B$3,1)),"",IF(OFFSET('対戦表'!C14,$B$3,1)=0,"-",INDEX($B$6:$B$20,OFFSET('対戦表'!C14,$B$3,1))))</f>
      </c>
      <c r="G35" s="129"/>
      <c r="H35" s="130">
        <f ca="1">IF(ISBLANK(OFFSET('対戦表'!D14,$B$3,1)),"",IF(OFFSET('対戦表'!D14,$B$3,1)=0,"-",INDEX($B$6:$B$20,OFFSET('対戦表'!D14,$B$3,1))))</f>
      </c>
      <c r="I35" s="129"/>
      <c r="J35" s="130">
        <f ca="1">IF(ISBLANK(OFFSET('対戦表'!E14,$B$3,1)),"",IF(OFFSET('対戦表'!E14,$B$3,1)=0,"-",INDEX($B$6:$B$20,OFFSET('対戦表'!E14,$B$3,1))))</f>
      </c>
      <c r="K35" s="129"/>
      <c r="L35" s="130">
        <f ca="1">IF(ISBLANK(OFFSET('対戦表'!F14,$B$3,1)),"",IF(OFFSET('対戦表'!F14,$B$3,1)=0,"-",INDEX($B$6:$B$20,OFFSET('対戦表'!F14,$B$3,1))))</f>
      </c>
      <c r="M35" s="129"/>
      <c r="N35" s="130">
        <f ca="1">IF(ISBLANK(OFFSET('対戦表'!G14,$B$3,1)),"",IF(OFFSET('対戦表'!G14,$B$3,1)=0,"-",INDEX($B$6:$B$20,OFFSET('対戦表'!G14,$B$3,1))))</f>
      </c>
      <c r="O35" s="129"/>
      <c r="P35" s="130">
        <f ca="1">IF(ISBLANK(OFFSET('対戦表'!H14,$B$3,1)),"",IF(OFFSET('対戦表'!H14,$B$3,1)=0,"-",INDEX($B$6:$B$20,OFFSET('対戦表'!H14,$B$3,1))))</f>
      </c>
      <c r="Q35" s="129"/>
      <c r="R35" s="130">
        <f ca="1">IF(ISBLANK(OFFSET('対戦表'!I14,$B$3,1)),"",IF(OFFSET('対戦表'!I14,$B$3,1)=0,"-",INDEX($B$6:$B$20,OFFSET('対戦表'!I14,$B$3,1))))</f>
      </c>
      <c r="S35" s="129"/>
      <c r="T35" s="130">
        <f ca="1">IF(ISBLANK(OFFSET('対戦表'!J14,$B$3,1)),"",IF(OFFSET('対戦表'!J14,$B$3,1)=0,"-",INDEX($B$6:$B$20,OFFSET('対戦表'!J14,$B$3,1))))</f>
      </c>
      <c r="U35" s="129"/>
      <c r="V35" s="130">
        <f ca="1">IF(ISBLANK(OFFSET('対戦表'!K14,$B$3,1)),"",IF(OFFSET('対戦表'!K14,$B$3,1)=0,"-",INDEX($B$6:$B$20,OFFSET('対戦表'!K14,$B$3,1))))</f>
      </c>
      <c r="W35" s="129"/>
      <c r="X35" s="130">
        <f ca="1">IF(ISBLANK(OFFSET('対戦表'!L14,$B$3,1)),"",IF(OFFSET('対戦表'!L14,$B$3,1)=0,"-",INDEX($B$6:$B$20,OFFSET('対戦表'!L14,$B$3,1))))</f>
      </c>
      <c r="Y35" s="129"/>
      <c r="Z35" s="130">
        <f ca="1">IF(ISBLANK(OFFSET('対戦表'!M14,$B$3,1)),"",IF(OFFSET('対戦表'!M14,$B$3,1)=0,"-",INDEX($B$6:$B$20,OFFSET('対戦表'!M14,$B$3,1))))</f>
      </c>
      <c r="AA35" s="129"/>
      <c r="AB35" s="130">
        <f ca="1">IF(ISBLANK(OFFSET('対戦表'!N14,$B$3,1)),"",IF(OFFSET('対戦表'!N14,$B$3,1)=0,"-",INDEX($B$6:$B$20,OFFSET('対戦表'!N14,$B$3,1))))</f>
      </c>
      <c r="AC35" s="129"/>
      <c r="AE35" s="45"/>
      <c r="AF35" s="46"/>
      <c r="AG35" s="47">
        <f>AL30</f>
        <v>6</v>
      </c>
      <c r="AH35" s="126">
        <f>IF(ISNA(AH12),0,IF(AH12="",0,IF(AH$30=$AG35,1,0)*AH12))</f>
        <v>3</v>
      </c>
      <c r="AI35" s="126">
        <f>IF(ISNA(AI12),0,IF(AI12="",0,IF(AI$30=$AG35,1,0)*AI12))</f>
        <v>0</v>
      </c>
      <c r="AJ35" s="126">
        <f>IF(ISNA(AJ12),0,IF(AJ12="",0,IF(AJ$30=$AG35,1,0)*AJ12))</f>
        <v>0</v>
      </c>
      <c r="AK35" s="126">
        <f>IF(ISNA(AK12),0,IF(AK12="",0,IF(AK$30=$AG35,1,0)*AK12))</f>
        <v>0</v>
      </c>
      <c r="AL35" s="126">
        <f>IF(ISNA(AL12),0,IF(AL12="",0,IF(AL$30=$AG35,1,0)*AL12))</f>
        <v>0</v>
      </c>
      <c r="AM35" s="126">
        <f>IF(ISNA(AM12),0,IF(AM12="",0,IF(AM$30=$AG35,1,0)*AM12))</f>
        <v>0</v>
      </c>
      <c r="AN35" s="126">
        <f>IF(ISNA(AN12),0,IF(AN12="",0,IF(AN$30=$AG35,1,0)*AN12))</f>
        <v>0</v>
      </c>
      <c r="AO35" s="126">
        <f>IF(ISNA(AO12),0,IF(AO12="",0,IF(AO$30=$AG35,1,0)*AO12))</f>
        <v>0</v>
      </c>
      <c r="AP35" s="126">
        <f>IF(ISNA(AP12),0,IF(AP12="",0,IF(AP$30=$AG35,1,0)*AP12))</f>
        <v>0</v>
      </c>
      <c r="AQ35" s="126">
        <f>IF(ISNA(AQ12),0,IF(AQ12="",0,IF(AQ$30=$AG35,1,0)*AQ12))</f>
        <v>0</v>
      </c>
      <c r="AR35" s="126">
        <f>IF(ISNA(AR12),0,IF(AR12="",0,IF(AR$30=$AG35,1,0)*AR12))</f>
        <v>0</v>
      </c>
      <c r="AS35" s="126">
        <f>IF(ISNA(AS12),0,IF(AS12="",0,IF(AS$30=$AG35,1,0)*AS12))</f>
        <v>0</v>
      </c>
      <c r="AT35" s="126">
        <f>IF(ISNA(AT12),0,IF(AT12="",0,IF(AT$30=$AG35,1,0)*AT12))</f>
        <v>0</v>
      </c>
      <c r="AU35" s="126">
        <f>IF(ISNA(AU12),0,IF(AU12="",0,IF(AU$30=$AG35,1,0)*AU12))</f>
        <v>0</v>
      </c>
    </row>
    <row r="36" spans="2:47" ht="13.5">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E36" s="45"/>
      <c r="AF36" s="46"/>
      <c r="AG36" s="47">
        <f>AM30</f>
        <v>9</v>
      </c>
      <c r="AH36" s="126">
        <f>IF(ISNA(AH13),0,IF(AH13="",0,IF(AH$30=$AG36,1,0)*AH13))</f>
        <v>0</v>
      </c>
      <c r="AI36" s="126">
        <f>IF(ISNA(AI13),0,IF(AI13="",0,IF(AI$30=$AG36,1,0)*AI13))</f>
        <v>0</v>
      </c>
      <c r="AJ36" s="126">
        <f>IF(ISNA(AJ13),0,IF(AJ13="",0,IF(AJ$30=$AG36,1,0)*AJ13))</f>
        <v>0</v>
      </c>
      <c r="AK36" s="126">
        <f>IF(ISNA(AK13),0,IF(AK13="",0,IF(AK$30=$AG36,1,0)*AK13))</f>
        <v>0</v>
      </c>
      <c r="AL36" s="126">
        <f>IF(ISNA(AL13),0,IF(AL13="",0,IF(AL$30=$AG36,1,0)*AL13))</f>
        <v>0</v>
      </c>
      <c r="AM36" s="126">
        <f>IF(ISNA(AM13),0,IF(AM13="",0,IF(AM$30=$AG36,1,0)*AM13))</f>
        <v>0</v>
      </c>
      <c r="AN36" s="126">
        <f>IF(ISNA(AN13),0,IF(AN13="",0,IF(AN$30=$AG36,1,0)*AN13))</f>
        <v>0</v>
      </c>
      <c r="AO36" s="126">
        <f>IF(ISNA(AO13),0,IF(AO13="",0,IF(AO$30=$AG36,1,0)*AO13))</f>
        <v>0</v>
      </c>
      <c r="AP36" s="126">
        <f>IF(ISNA(AP13),0,IF(AP13="",0,IF(AP$30=$AG36,1,0)*AP13))</f>
        <v>0</v>
      </c>
      <c r="AQ36" s="126">
        <f>IF(ISNA(AQ13),0,IF(AQ13="",0,IF(AQ$30=$AG36,1,0)*AQ13))</f>
        <v>0</v>
      </c>
      <c r="AR36" s="126">
        <f>IF(ISNA(AR13),0,IF(AR13="",0,IF(AR$30=$AG36,1,0)*AR13))</f>
        <v>0</v>
      </c>
      <c r="AS36" s="126">
        <f>IF(ISNA(AS13),0,IF(AS13="",0,IF(AS$30=$AG36,1,0)*AS13))</f>
        <v>0</v>
      </c>
      <c r="AT36" s="126">
        <f>IF(ISNA(AT13),0,IF(AT13="",0,IF(AT$30=$AG36,1,0)*AT13))</f>
        <v>0</v>
      </c>
      <c r="AU36" s="126">
        <f>IF(ISNA(AU13),0,IF(AU13="",0,IF(AU$30=$AG36,1,0)*AU13))</f>
        <v>0</v>
      </c>
    </row>
    <row r="37" spans="31:47" ht="14.25" customHeight="1">
      <c r="AE37" s="45"/>
      <c r="AF37" s="46"/>
      <c r="AG37" s="47">
        <f>AN30</f>
        <v>1</v>
      </c>
      <c r="AH37" s="126">
        <f>IF(ISNA(AH14),0,IF(AH14="",0,IF(AH$30=$AG37,1,0)*AH14))</f>
        <v>0</v>
      </c>
      <c r="AI37" s="126">
        <f>IF(ISNA(AI14),0,IF(AI14="",0,IF(AI$30=$AG37,1,0)*AI14))</f>
        <v>0</v>
      </c>
      <c r="AJ37" s="126">
        <f>IF(ISNA(AJ14),0,IF(AJ14="",0,IF(AJ$30=$AG37,1,0)*AJ14))</f>
        <v>3</v>
      </c>
      <c r="AK37" s="126">
        <f>IF(ISNA(AK14),0,IF(AK14="",0,IF(AK$30=$AG37,1,0)*AK14))</f>
        <v>0</v>
      </c>
      <c r="AL37" s="126">
        <f>IF(ISNA(AL14),0,IF(AL14="",0,IF(AL$30=$AG37,1,0)*AL14))</f>
        <v>0</v>
      </c>
      <c r="AM37" s="126">
        <f>IF(ISNA(AM14),0,IF(AM14="",0,IF(AM$30=$AG37,1,0)*AM14))</f>
        <v>0</v>
      </c>
      <c r="AN37" s="126">
        <f>IF(ISNA(AN14),0,IF(AN14="",0,IF(AN$30=$AG37,1,0)*AN14))</f>
        <v>0</v>
      </c>
      <c r="AO37" s="126">
        <f>IF(ISNA(AO14),0,IF(AO14="",0,IF(AO$30=$AG37,1,0)*AO14))</f>
        <v>0</v>
      </c>
      <c r="AP37" s="126">
        <f>IF(ISNA(AP14),0,IF(AP14="",0,IF(AP$30=$AG37,1,0)*AP14))</f>
        <v>0</v>
      </c>
      <c r="AQ37" s="126">
        <f>IF(ISNA(AQ14),0,IF(AQ14="",0,IF(AQ$30=$AG37,1,0)*AQ14))</f>
        <v>0</v>
      </c>
      <c r="AR37" s="126">
        <f>IF(ISNA(AR14),0,IF(AR14="",0,IF(AR$30=$AG37,1,0)*AR14))</f>
        <v>0</v>
      </c>
      <c r="AS37" s="126">
        <f>IF(ISNA(AS14),0,IF(AS14="",0,IF(AS$30=$AG37,1,0)*AS14))</f>
        <v>0</v>
      </c>
      <c r="AT37" s="126">
        <f>IF(ISNA(AT14),0,IF(AT14="",0,IF(AT$30=$AG37,1,0)*AT14))</f>
        <v>0</v>
      </c>
      <c r="AU37" s="126">
        <f>IF(ISNA(AU14),0,IF(AU14="",0,IF(AU$30=$AG37,1,0)*AU14))</f>
        <v>0</v>
      </c>
    </row>
    <row r="38" spans="18:47" ht="14.25" customHeight="1">
      <c r="R38" s="132" t="s">
        <v>200</v>
      </c>
      <c r="S38" s="132"/>
      <c r="T38" s="132"/>
      <c r="U38" s="132"/>
      <c r="V38" s="132"/>
      <c r="W38" s="132"/>
      <c r="X38" s="132"/>
      <c r="Y38" s="132"/>
      <c r="Z38" s="132"/>
      <c r="AE38" s="45"/>
      <c r="AF38" s="46"/>
      <c r="AG38" s="47">
        <f>AO30</f>
        <v>8</v>
      </c>
      <c r="AH38" s="126">
        <f>IF(ISNA(AH15),0,IF(AH15="",0,IF(AH$30=$AG38,1,0)*AH15))</f>
        <v>0</v>
      </c>
      <c r="AI38" s="126">
        <f>IF(ISNA(AI15),0,IF(AI15="",0,IF(AI$30=$AG38,1,0)*AI15))</f>
        <v>0</v>
      </c>
      <c r="AJ38" s="126">
        <f>IF(ISNA(AJ15),0,IF(AJ15="",0,IF(AJ$30=$AG38,1,0)*AJ15))</f>
        <v>0</v>
      </c>
      <c r="AK38" s="126">
        <f>IF(ISNA(AK15),0,IF(AK15="",0,IF(AK$30=$AG38,1,0)*AK15))</f>
        <v>0</v>
      </c>
      <c r="AL38" s="126">
        <f>IF(ISNA(AL15),0,IF(AL15="",0,IF(AL$30=$AG38,1,0)*AL15))</f>
        <v>0</v>
      </c>
      <c r="AM38" s="126">
        <f>IF(ISNA(AM15),0,IF(AM15="",0,IF(AM$30=$AG38,1,0)*AM15))</f>
        <v>0</v>
      </c>
      <c r="AN38" s="126">
        <f>IF(ISNA(AN15),0,IF(AN15="",0,IF(AN$30=$AG38,1,0)*AN15))</f>
        <v>0</v>
      </c>
      <c r="AO38" s="126">
        <f>IF(ISNA(AO15),0,IF(AO15="",0,IF(AO$30=$AG38,1,0)*AO15))</f>
        <v>0</v>
      </c>
      <c r="AP38" s="126">
        <f>IF(ISNA(AP15),0,IF(AP15="",0,IF(AP$30=$AG38,1,0)*AP15))</f>
        <v>0</v>
      </c>
      <c r="AQ38" s="126">
        <f>IF(ISNA(AQ15),0,IF(AQ15="",0,IF(AQ$30=$AG38,1,0)*AQ15))</f>
        <v>0</v>
      </c>
      <c r="AR38" s="126">
        <f>IF(ISNA(AR15),0,IF(AR15="",0,IF(AR$30=$AG38,1,0)*AR15))</f>
        <v>0</v>
      </c>
      <c r="AS38" s="126">
        <f>IF(ISNA(AS15),0,IF(AS15="",0,IF(AS$30=$AG38,1,0)*AS15))</f>
        <v>0</v>
      </c>
      <c r="AT38" s="126">
        <f>IF(ISNA(AT15),0,IF(AT15="",0,IF(AT$30=$AG38,1,0)*AT15))</f>
        <v>0</v>
      </c>
      <c r="AU38" s="126">
        <f>IF(ISNA(AU15),0,IF(AU15="",0,IF(AU$30=$AG38,1,0)*AU15))</f>
        <v>0</v>
      </c>
    </row>
    <row r="39" spans="1:47" ht="14.25" customHeight="1">
      <c r="A39" s="133" t="s">
        <v>201</v>
      </c>
      <c r="R39" s="132"/>
      <c r="S39" s="132"/>
      <c r="T39" s="132"/>
      <c r="U39" s="132"/>
      <c r="V39" s="132"/>
      <c r="W39" s="132"/>
      <c r="X39" s="132"/>
      <c r="Y39" s="132"/>
      <c r="Z39" s="132"/>
      <c r="AE39" s="45"/>
      <c r="AF39" s="46"/>
      <c r="AG39" s="47">
        <f>AP30</f>
        <v>3</v>
      </c>
      <c r="AH39" s="126">
        <f>IF(ISNA(AH16),0,IF(AH16="",0,IF(AH$30=$AG39,1,0)*AH16))</f>
        <v>0</v>
      </c>
      <c r="AI39" s="126">
        <f>IF(ISNA(AI16),0,IF(AI16="",0,IF(AI$30=$AG39,1,0)*AI16))</f>
        <v>0</v>
      </c>
      <c r="AJ39" s="126">
        <f>IF(ISNA(AJ16),0,IF(AJ16="",0,IF(AJ$30=$AG39,1,0)*AJ16))</f>
        <v>0</v>
      </c>
      <c r="AK39" s="126">
        <f>IF(ISNA(AK16),0,IF(AK16="",0,IF(AK$30=$AG39,1,0)*AK16))</f>
        <v>3</v>
      </c>
      <c r="AL39" s="126">
        <f>IF(ISNA(AL16),0,IF(AL16="",0,IF(AL$30=$AG39,1,0)*AL16))</f>
        <v>0</v>
      </c>
      <c r="AM39" s="126">
        <f>IF(ISNA(AM16),0,IF(AM16="",0,IF(AM$30=$AG39,1,0)*AM16))</f>
        <v>0</v>
      </c>
      <c r="AN39" s="126">
        <f>IF(ISNA(AN16),0,IF(AN16="",0,IF(AN$30=$AG39,1,0)*AN16))</f>
        <v>0</v>
      </c>
      <c r="AO39" s="126">
        <f>IF(ISNA(AO16),0,IF(AO16="",0,IF(AO$30=$AG39,1,0)*AO16))</f>
        <v>0</v>
      </c>
      <c r="AP39" s="126">
        <f>IF(ISNA(AP16),0,IF(AP16="",0,IF(AP$30=$AG39,1,0)*AP16))</f>
        <v>0</v>
      </c>
      <c r="AQ39" s="126">
        <f>IF(ISNA(AQ16),0,IF(AQ16="",0,IF(AQ$30=$AG39,1,0)*AQ16))</f>
        <v>0</v>
      </c>
      <c r="AR39" s="126">
        <f>IF(ISNA(AR16),0,IF(AR16="",0,IF(AR$30=$AG39,1,0)*AR16))</f>
        <v>0</v>
      </c>
      <c r="AS39" s="126">
        <f>IF(ISNA(AS16),0,IF(AS16="",0,IF(AS$30=$AG39,1,0)*AS16))</f>
        <v>0</v>
      </c>
      <c r="AT39" s="126">
        <f>IF(ISNA(AT16),0,IF(AT16="",0,IF(AT$30=$AG39,1,0)*AT16))</f>
        <v>0</v>
      </c>
      <c r="AU39" s="126">
        <f>IF(ISNA(AU16),0,IF(AU16="",0,IF(AU$30=$AG39,1,0)*AU16))</f>
        <v>0</v>
      </c>
    </row>
    <row r="40" spans="1:47" ht="14.25" customHeight="1">
      <c r="A40" s="55"/>
      <c r="B40" s="134" t="str">
        <f>A41</f>
        <v>ベルＡ</v>
      </c>
      <c r="C40" s="134" t="str">
        <f>A42</f>
        <v>クルＡ</v>
      </c>
      <c r="D40" s="134" t="str">
        <f>A43</f>
        <v>USG</v>
      </c>
      <c r="E40" s="134" t="str">
        <f>A44</f>
        <v>INF</v>
      </c>
      <c r="F40" s="134" t="str">
        <f>A45</f>
        <v>海の馬</v>
      </c>
      <c r="G40" s="134" t="str">
        <f>A46</f>
        <v>銀弾丸</v>
      </c>
      <c r="H40" s="134" t="str">
        <f>A47</f>
        <v>アゴA</v>
      </c>
      <c r="I40" s="134" t="str">
        <f>A48</f>
        <v>マリン</v>
      </c>
      <c r="J40" s="134" t="str">
        <f>A49</f>
        <v>シロA</v>
      </c>
      <c r="K40" s="134" t="str">
        <f>A50</f>
        <v>MGN</v>
      </c>
      <c r="L40" s="134">
        <f>A51</f>
      </c>
      <c r="M40" s="134">
        <f>A52</f>
      </c>
      <c r="N40" s="134">
        <f>A53</f>
      </c>
      <c r="O40" s="135">
        <f>A54</f>
      </c>
      <c r="P40" s="136"/>
      <c r="R40" s="132"/>
      <c r="S40" s="132"/>
      <c r="T40" s="132"/>
      <c r="U40" s="132"/>
      <c r="V40" s="132"/>
      <c r="W40" s="132"/>
      <c r="X40" s="132"/>
      <c r="Y40" s="132"/>
      <c r="Z40" s="132"/>
      <c r="AE40" s="45"/>
      <c r="AF40" s="46"/>
      <c r="AG40" s="47">
        <f>AQ$30</f>
        <v>10</v>
      </c>
      <c r="AH40" s="126">
        <f>IF(ISNA(AH17),0,IF(AH17="",0,IF(AH$30=$AG40,1,0)*AH17))</f>
        <v>0</v>
      </c>
      <c r="AI40" s="126">
        <f>IF(ISNA(AI17),0,IF(AI17="",0,IF(AI$30=$AG40,1,0)*AI17))</f>
        <v>0</v>
      </c>
      <c r="AJ40" s="126">
        <f>IF(ISNA(AJ17),0,IF(AJ17="",0,IF(AJ$30=$AG40,1,0)*AJ17))</f>
        <v>0</v>
      </c>
      <c r="AK40" s="126">
        <f>IF(ISNA(AK17),0,IF(AK17="",0,IF(AK$30=$AG40,1,0)*AK17))</f>
        <v>0</v>
      </c>
      <c r="AL40" s="126">
        <f>IF(ISNA(AL17),0,IF(AL17="",0,IF(AL$30=$AG40,1,0)*AL17))</f>
        <v>0</v>
      </c>
      <c r="AM40" s="126">
        <f>IF(ISNA(AM17),0,IF(AM17="",0,IF(AM$30=$AG40,1,0)*AM17))</f>
        <v>0</v>
      </c>
      <c r="AN40" s="126">
        <f>IF(ISNA(AN17),0,IF(AN17="",0,IF(AN$30=$AG40,1,0)*AN17))</f>
        <v>0</v>
      </c>
      <c r="AO40" s="126">
        <f>IF(ISNA(AO17),0,IF(AO17="",0,IF(AO$30=$AG40,1,0)*AO17))</f>
        <v>0</v>
      </c>
      <c r="AP40" s="126">
        <f>IF(ISNA(AP17),0,IF(AP17="",0,IF(AP$30=$AG40,1,0)*AP17))</f>
        <v>0</v>
      </c>
      <c r="AQ40" s="126">
        <f>IF(ISNA(AQ17),0,IF(AQ17="",0,IF(AQ$30=$AG40,1,0)*AQ17))</f>
        <v>0</v>
      </c>
      <c r="AR40" s="126">
        <f>IF(ISNA(AR17),0,IF(AR17="",0,IF(AR$30=$AG40,1,0)*AR17))</f>
        <v>0</v>
      </c>
      <c r="AS40" s="126">
        <f>IF(ISNA(AS17),0,IF(AS17="",0,IF(AS$30=$AG40,1,0)*AS17))</f>
        <v>0</v>
      </c>
      <c r="AT40" s="126">
        <f>IF(ISNA(AT17),0,IF(AT17="",0,IF(AT$30=$AG40,1,0)*AT17))</f>
        <v>0</v>
      </c>
      <c r="AU40" s="126">
        <f>IF(ISNA(AU17),0,IF(AU17="",0,IF(AU$30=$AG40,1,0)*AU17))</f>
        <v>0</v>
      </c>
    </row>
    <row r="41" spans="1:47" ht="14.25" customHeight="1">
      <c r="A41" s="137" t="str">
        <f>B6</f>
        <v>ベルＡ</v>
      </c>
      <c r="B41" s="138">
        <f>AH8</f>
        <v>0</v>
      </c>
      <c r="C41" s="139">
        <f>IF(ISNA(AI8),"",AI8)</f>
        <v>3</v>
      </c>
      <c r="D41" s="139">
        <f>IF(ISNA(AJ8),"",AJ8)</f>
        <v>3</v>
      </c>
      <c r="E41" s="139">
        <f>IF(ISNA(AK8),"",AK8)</f>
        <v>0</v>
      </c>
      <c r="F41" s="139">
        <f>IF(ISNA(AL8),"",AL8)</f>
        <v>0</v>
      </c>
      <c r="G41" s="139">
        <f>IF(ISNA(AM8),"",AM8)</f>
        <v>0</v>
      </c>
      <c r="H41" s="139">
        <f>IF(ISNA(AN8),"",AN8)</f>
        <v>3</v>
      </c>
      <c r="I41" s="139">
        <f>IF(ISNA(AO8),"",AO8)</f>
        <v>3</v>
      </c>
      <c r="J41" s="139">
        <f>IF(ISNA(AP8),"",AP8)</f>
        <v>3</v>
      </c>
      <c r="K41" s="139">
        <f>IF(ISNA(AQ8),"",AQ8)</f>
        <v>0</v>
      </c>
      <c r="L41" s="139">
        <f>IF(ISNA(AR8),"",AR8)</f>
        <v>0</v>
      </c>
      <c r="M41" s="139">
        <f>IF(ISNA(AS8),"",AS8)</f>
        <v>0</v>
      </c>
      <c r="N41" s="139">
        <f>IF(ISNA(AT8),"",AT8)</f>
        <v>0</v>
      </c>
      <c r="O41" s="140">
        <f>IF(ISNA(AU8),"",AU8)</f>
        <v>0</v>
      </c>
      <c r="P41" s="136"/>
      <c r="Q41" s="141"/>
      <c r="S41" s="141"/>
      <c r="T41" s="141"/>
      <c r="U41" s="141"/>
      <c r="AE41" s="45"/>
      <c r="AF41" s="46"/>
      <c r="AG41" s="47">
        <f>AR$30</f>
        <v>11</v>
      </c>
      <c r="AH41" s="126">
        <f>IF(ISNA(AH18),0,IF(AH18="",0,IF(AH$30=$AG41,1,0)*AH18))</f>
        <v>0</v>
      </c>
      <c r="AI41" s="126">
        <f>IF(ISNA(AI18),0,IF(AI18="",0,IF(AI$30=$AG41,1,0)*AI18))</f>
        <v>0</v>
      </c>
      <c r="AJ41" s="126">
        <f>IF(ISNA(AJ18),0,IF(AJ18="",0,IF(AJ$30=$AG41,1,0)*AJ18))</f>
        <v>0</v>
      </c>
      <c r="AK41" s="126">
        <f>IF(ISNA(AK18),0,IF(AK18="",0,IF(AK$30=$AG41,1,0)*AK18))</f>
        <v>0</v>
      </c>
      <c r="AL41" s="126">
        <f>IF(ISNA(AL18),0,IF(AL18="",0,IF(AL$30=$AG41,1,0)*AL18))</f>
        <v>0</v>
      </c>
      <c r="AM41" s="126">
        <f>IF(ISNA(AM18),0,IF(AM18="",0,IF(AM$30=$AG41,1,0)*AM18))</f>
        <v>0</v>
      </c>
      <c r="AN41" s="126">
        <f>IF(ISNA(AN18),0,IF(AN18="",0,IF(AN$30=$AG41,1,0)*AN18))</f>
        <v>0</v>
      </c>
      <c r="AO41" s="126">
        <f>IF(ISNA(AO18),0,IF(AO18="",0,IF(AO$30=$AG41,1,0)*AO18))</f>
        <v>0</v>
      </c>
      <c r="AP41" s="126">
        <f>IF(ISNA(AP18),0,IF(AP18="",0,IF(AP$30=$AG41,1,0)*AP18))</f>
        <v>0</v>
      </c>
      <c r="AQ41" s="126">
        <f>IF(ISNA(AQ18),0,IF(AQ18="",0,IF(AQ$30=$AG41,1,0)*AQ18))</f>
        <v>0</v>
      </c>
      <c r="AR41" s="126">
        <f>IF(ISNA(AR18),0,IF(AR18="",0,IF(AR$30=$AG41,1,0)*AR18))</f>
        <v>0</v>
      </c>
      <c r="AS41" s="126">
        <f>IF(ISNA(AS18),0,IF(AS18="",0,IF(AS$30=$AG41,1,0)*AS18))</f>
        <v>0</v>
      </c>
      <c r="AT41" s="126">
        <f>IF(ISNA(AT18),0,IF(AT18="",0,IF(AT$30=$AG41,1,0)*AT18))</f>
        <v>0</v>
      </c>
      <c r="AU41" s="126">
        <f>IF(ISNA(AU18),0,IF(AU18="",0,IF(AU$30=$AG41,1,0)*AU18))</f>
        <v>0</v>
      </c>
    </row>
    <row r="42" spans="1:47" ht="14.25" customHeight="1">
      <c r="A42" s="137" t="str">
        <f>B7</f>
        <v>クルＡ</v>
      </c>
      <c r="B42" s="142">
        <f>IF(ISNA(AH9),"",IF(AH9=1,IF(AH9=INDEX($B$41:$O$54,COLUMN()-COLUMN($A$40),ROW()-ROW($A$40)),AH9,"NG"),IF(OR(AH9=2,AH9=3),IF(INDEX($B$41:$O$54,COLUMN()-COLUMN($A$40),ROW()-ROW($A$40))=0,AH9,"NG"),IF(AH9=0,IF(OR(INDEX($B$41:$O$54,COLUMN()-COLUMN($A$40),ROW()-ROW($A$40))=2,INDEX($B$41:$O$54,COLUMN()-COLUMN($A$40),ROW()-ROW($A$40))=3),AH9,"NG"),""))))</f>
        <v>0</v>
      </c>
      <c r="C42" s="143">
        <f>AI9</f>
        <v>0</v>
      </c>
      <c r="D42" s="62">
        <f>IF(ISNA(AJ9),"",AJ9)</f>
        <v>3</v>
      </c>
      <c r="E42" s="62">
        <f>IF(ISNA(AK9),"",AK9)</f>
        <v>0</v>
      </c>
      <c r="F42" s="62">
        <f>IF(ISNA(AL9),"",AL9)</f>
        <v>3</v>
      </c>
      <c r="G42" s="62">
        <f>IF(ISNA(AM9),"",AM9)</f>
        <v>0</v>
      </c>
      <c r="H42" s="62">
        <f>IF(ISNA(AN9),"",AN9)</f>
        <v>3</v>
      </c>
      <c r="I42" s="62">
        <f>IF(ISNA(AO9),"",AO9)</f>
        <v>1</v>
      </c>
      <c r="J42" s="62">
        <f>IF(ISNA(AP9),"",AP9)</f>
        <v>3</v>
      </c>
      <c r="K42" s="62">
        <f>IF(ISNA(AQ9),"",AQ9)</f>
        <v>0</v>
      </c>
      <c r="L42" s="62">
        <f>IF(ISNA(AR9),"",AR9)</f>
        <v>0</v>
      </c>
      <c r="M42" s="62">
        <f>IF(ISNA(AS9),"",AS9)</f>
        <v>0</v>
      </c>
      <c r="N42" s="62">
        <f>IF(ISNA(AT9),"",AT9)</f>
        <v>0</v>
      </c>
      <c r="O42" s="63">
        <f>IF(ISNA(AU9),"",AU9)</f>
        <v>0</v>
      </c>
      <c r="P42" s="136"/>
      <c r="Q42" s="141"/>
      <c r="R42" s="141"/>
      <c r="S42" s="141"/>
      <c r="T42" s="141"/>
      <c r="U42" s="141"/>
      <c r="AE42" s="45"/>
      <c r="AF42" s="46"/>
      <c r="AG42" s="47">
        <f>AS$30</f>
        <v>11</v>
      </c>
      <c r="AH42" s="126">
        <f>IF(ISNA(AH19),0,IF(AH19="",0,IF(AH$30=$AG42,1,0)*AH19))</f>
        <v>0</v>
      </c>
      <c r="AI42" s="126">
        <f>IF(ISNA(AI19),0,IF(AI19="",0,IF(AI$30=$AG42,1,0)*AI19))</f>
        <v>0</v>
      </c>
      <c r="AJ42" s="126">
        <f>IF(ISNA(AJ19),0,IF(AJ19="",0,IF(AJ$30=$AG42,1,0)*AJ19))</f>
        <v>0</v>
      </c>
      <c r="AK42" s="126">
        <f>IF(ISNA(AK19),0,IF(AK19="",0,IF(AK$30=$AG42,1,0)*AK19))</f>
        <v>0</v>
      </c>
      <c r="AL42" s="126">
        <f>IF(ISNA(AL19),0,IF(AL19="",0,IF(AL$30=$AG42,1,0)*AL19))</f>
        <v>0</v>
      </c>
      <c r="AM42" s="126">
        <f>IF(ISNA(AM19),0,IF(AM19="",0,IF(AM$30=$AG42,1,0)*AM19))</f>
        <v>0</v>
      </c>
      <c r="AN42" s="126">
        <f>IF(ISNA(AN19),0,IF(AN19="",0,IF(AN$30=$AG42,1,0)*AN19))</f>
        <v>0</v>
      </c>
      <c r="AO42" s="126">
        <f>IF(ISNA(AO19),0,IF(AO19="",0,IF(AO$30=$AG42,1,0)*AO19))</f>
        <v>0</v>
      </c>
      <c r="AP42" s="126">
        <f>IF(ISNA(AP19),0,IF(AP19="",0,IF(AP$30=$AG42,1,0)*AP19))</f>
        <v>0</v>
      </c>
      <c r="AQ42" s="126">
        <f>IF(ISNA(AQ19),0,IF(AQ19="",0,IF(AQ$30=$AG42,1,0)*AQ19))</f>
        <v>0</v>
      </c>
      <c r="AR42" s="126">
        <f>IF(ISNA(AR19),0,IF(AR19="",0,IF(AR$30=$AG42,1,0)*AR19))</f>
        <v>0</v>
      </c>
      <c r="AS42" s="126">
        <f>IF(ISNA(AS19),0,IF(AS19="",0,IF(AS$30=$AG42,1,0)*AS19))</f>
        <v>0</v>
      </c>
      <c r="AT42" s="126">
        <f>IF(ISNA(AT19),0,IF(AT19="",0,IF(AT$30=$AG42,1,0)*AT19))</f>
        <v>0</v>
      </c>
      <c r="AU42" s="126">
        <f>IF(ISNA(AU19),0,IF(AU19="",0,IF(AU$30=$AG42,1,0)*AU19))</f>
        <v>0</v>
      </c>
    </row>
    <row r="43" spans="1:47" ht="14.25" customHeight="1">
      <c r="A43" s="137" t="str">
        <f>B8</f>
        <v>USG</v>
      </c>
      <c r="B43" s="142">
        <f>IF(ISNA(AH10),"",IF(AH10=1,IF(AH10=INDEX($B$41:$O$54,COLUMN()-COLUMN($A$40),ROW()-ROW($A$40)),AH10,"NG"),IF(OR(AH10=2,AH10=3),IF(INDEX($B$41:$O$54,COLUMN()-COLUMN($A$40),ROW()-ROW($A$40))=0,AH10,"NG"),IF(AH10=0,IF(OR(INDEX($B$41:$O$54,COLUMN()-COLUMN($A$40),ROW()-ROW($A$40))=2,INDEX($B$41:$O$54,COLUMN()-COLUMN($A$40),ROW()-ROW($A$40))=3),AH10,"NG"),""))))</f>
        <v>0</v>
      </c>
      <c r="C43" s="144">
        <f>IF(ISNA(AI10),"",IF(AI10=1,IF(AI10=INDEX($B$41:$O$54,COLUMN()-COLUMN($A$40),ROW()-ROW($A$40)),AI10,"NG"),IF(OR(AI10=2,AI10=3),IF(INDEX($B$41:$O$54,COLUMN()-COLUMN($A$40),ROW()-ROW($A$40))=0,AI10,"NG"),IF(AI10=0,IF(OR(INDEX($B$41:$O$54,COLUMN()-COLUMN($A$40),ROW()-ROW($A$40))=2,INDEX($B$41:$O$54,COLUMN()-COLUMN($A$40),ROW()-ROW($A$40))=3),AI10,"NG"),""))))</f>
        <v>0</v>
      </c>
      <c r="D43" s="143">
        <f>AJ10</f>
        <v>0</v>
      </c>
      <c r="E43" s="62">
        <f>IF(ISNA(AK10),"",AK10)</f>
        <v>3</v>
      </c>
      <c r="F43" s="62">
        <f>IF(ISNA(AL10),"",AL10)</f>
        <v>0</v>
      </c>
      <c r="G43" s="62">
        <f>IF(ISNA(AM10),"",AM10)</f>
        <v>0</v>
      </c>
      <c r="H43" s="62">
        <f>IF(ISNA(AN10),"",AN10)</f>
        <v>0</v>
      </c>
      <c r="I43" s="62">
        <f>IF(ISNA(AO10),"",AO10)</f>
        <v>0</v>
      </c>
      <c r="J43" s="62">
        <f>IF(ISNA(AP10),"",AP10)</f>
        <v>0</v>
      </c>
      <c r="K43" s="62">
        <f>IF(ISNA(AQ10),"",AQ10)</f>
        <v>0</v>
      </c>
      <c r="L43" s="62">
        <f>IF(ISNA(AR10),"",AR10)</f>
        <v>0</v>
      </c>
      <c r="M43" s="62">
        <f>IF(ISNA(AS10),"",AS10)</f>
        <v>0</v>
      </c>
      <c r="N43" s="62">
        <f>IF(ISNA(AT10),"",AT10)</f>
        <v>0</v>
      </c>
      <c r="O43" s="63">
        <f>IF(ISNA(AU10),"",AU10)</f>
        <v>0</v>
      </c>
      <c r="P43" s="136"/>
      <c r="Q43" s="145">
        <f>IF(COUNTIF(B41:O54,"NG")&gt;0,"どっか入力がおかしいところがあるようです",IF(ISNA($B$2),IF(ISBLANK(B1),"リーグ名を入力してください",CONCATENATE("リーグ名「",$B$1,"」は、リーグ割り当てシートに存在しないようです")),""))</f>
        <v>0</v>
      </c>
      <c r="R43" s="145"/>
      <c r="S43" s="145"/>
      <c r="T43" s="145"/>
      <c r="U43" s="145"/>
      <c r="V43" s="145"/>
      <c r="W43" s="145"/>
      <c r="X43" s="145"/>
      <c r="Y43" s="145"/>
      <c r="AE43" s="45"/>
      <c r="AF43" s="46"/>
      <c r="AG43" s="47">
        <f>AT$30</f>
        <v>11</v>
      </c>
      <c r="AH43" s="126">
        <f>IF(ISNA(AH20),0,IF(AH20="",0,IF(AH$30=$AG43,1,0)*AH20))</f>
        <v>0</v>
      </c>
      <c r="AI43" s="126">
        <f>IF(ISNA(AI20),0,IF(AI20="",0,IF(AI$30=$AG43,1,0)*AI20))</f>
        <v>0</v>
      </c>
      <c r="AJ43" s="126">
        <f>IF(ISNA(AJ20),0,IF(AJ20="",0,IF(AJ$30=$AG43,1,0)*AJ20))</f>
        <v>0</v>
      </c>
      <c r="AK43" s="126">
        <f>IF(ISNA(AK20),0,IF(AK20="",0,IF(AK$30=$AG43,1,0)*AK20))</f>
        <v>0</v>
      </c>
      <c r="AL43" s="126">
        <f>IF(ISNA(AL20),0,IF(AL20="",0,IF(AL$30=$AG43,1,0)*AL20))</f>
        <v>0</v>
      </c>
      <c r="AM43" s="126">
        <f>IF(ISNA(AM20),0,IF(AM20="",0,IF(AM$30=$AG43,1,0)*AM20))</f>
        <v>0</v>
      </c>
      <c r="AN43" s="126">
        <f>IF(ISNA(AN20),0,IF(AN20="",0,IF(AN$30=$AG43,1,0)*AN20))</f>
        <v>0</v>
      </c>
      <c r="AO43" s="126">
        <f>IF(ISNA(AO20),0,IF(AO20="",0,IF(AO$30=$AG43,1,0)*AO20))</f>
        <v>0</v>
      </c>
      <c r="AP43" s="126">
        <f>IF(ISNA(AP20),0,IF(AP20="",0,IF(AP$30=$AG43,1,0)*AP20))</f>
        <v>0</v>
      </c>
      <c r="AQ43" s="126">
        <f>IF(ISNA(AQ20),0,IF(AQ20="",0,IF(AQ$30=$AG43,1,0)*AQ20))</f>
        <v>0</v>
      </c>
      <c r="AR43" s="126">
        <f>IF(ISNA(AR20),0,IF(AR20="",0,IF(AR$30=$AG43,1,0)*AR20))</f>
        <v>0</v>
      </c>
      <c r="AS43" s="126">
        <f>IF(ISNA(AS20),0,IF(AS20="",0,IF(AS$30=$AG43,1,0)*AS20))</f>
        <v>0</v>
      </c>
      <c r="AT43" s="126">
        <f>IF(ISNA(AT20),0,IF(AT20="",0,IF(AT$30=$AG43,1,0)*AT20))</f>
        <v>0</v>
      </c>
      <c r="AU43" s="126">
        <f>IF(ISNA(AU20),0,IF(AU20="",0,IF(AU$30=$AG43,1,0)*AU20))</f>
        <v>0</v>
      </c>
    </row>
    <row r="44" spans="1:47" ht="14.25" customHeight="1">
      <c r="A44" s="137" t="str">
        <f>B9</f>
        <v>INF</v>
      </c>
      <c r="B44" s="142">
        <f>IF(ISNA(AH11),"",IF(AH11=1,IF(AH11=INDEX($B$41:$O$54,COLUMN()-COLUMN($A$40),ROW()-ROW($A$40)),AH11,"NG"),IF(OR(AH11=2,AH11=3),IF(INDEX($B$41:$O$54,COLUMN()-COLUMN($A$40),ROW()-ROW($A$40))=0,AH11,"NG"),IF(AH11=0,IF(OR(INDEX($B$41:$O$54,COLUMN()-COLUMN($A$40),ROW()-ROW($A$40))=2,INDEX($B$41:$O$54,COLUMN()-COLUMN($A$40),ROW()-ROW($A$40))=3),AH11,"NG"),""))))</f>
        <v>3</v>
      </c>
      <c r="C44" s="144">
        <f>IF(ISNA(AI11),"",IF(AI11=1,IF(AI11=INDEX($B$41:$O$54,COLUMN()-COLUMN($A$40),ROW()-ROW($A$40)),AI11,"NG"),IF(OR(AI11=2,AI11=3),IF(INDEX($B$41:$O$54,COLUMN()-COLUMN($A$40),ROW()-ROW($A$40))=0,AI11,"NG"),IF(AI11=0,IF(OR(INDEX($B$41:$O$54,COLUMN()-COLUMN($A$40),ROW()-ROW($A$40))=2,INDEX($B$41:$O$54,COLUMN()-COLUMN($A$40),ROW()-ROW($A$40))=3),AI11,"NG"),""))))</f>
        <v>3</v>
      </c>
      <c r="D44" s="144">
        <f>IF(ISNA(AJ11),"",IF(AJ11=1,IF(AJ11=INDEX($B$41:$O$54,COLUMN()-COLUMN($A$40),ROW()-ROW($A$40)),AJ11,"NG"),IF(OR(AJ11=2,AJ11=3),IF(INDEX($B$41:$O$54,COLUMN()-COLUMN($A$40),ROW()-ROW($A$40))=0,AJ11,"NG"),IF(AJ11=0,IF(OR(INDEX($B$41:$O$54,COLUMN()-COLUMN($A$40),ROW()-ROW($A$40))=2,INDEX($B$41:$O$54,COLUMN()-COLUMN($A$40),ROW()-ROW($A$40))=3),AJ11,"NG"),""))))</f>
        <v>0</v>
      </c>
      <c r="E44" s="143">
        <f>AK11</f>
        <v>0</v>
      </c>
      <c r="F44" s="62">
        <f>IF(ISNA(AL11),"",AL11)</f>
        <v>3</v>
      </c>
      <c r="G44" s="62">
        <f>IF(ISNA(AM11),"",AM11)</f>
        <v>0</v>
      </c>
      <c r="H44" s="62">
        <f>IF(ISNA(AN11),"",AN11)</f>
        <v>3</v>
      </c>
      <c r="I44" s="62">
        <f>IF(ISNA(AO11),"",AO11)</f>
        <v>0</v>
      </c>
      <c r="J44" s="62">
        <f>IF(ISNA(AP11),"",AP11)</f>
        <v>0</v>
      </c>
      <c r="K44" s="62">
        <f>IF(ISNA(AQ11),"",AQ11)</f>
        <v>0</v>
      </c>
      <c r="L44" s="62">
        <f>IF(ISNA(AR11),"",AR11)</f>
      </c>
      <c r="M44" s="62">
        <f>IF(ISNA(AS11),"",AS11)</f>
      </c>
      <c r="N44" s="62">
        <f>IF(ISNA(AT11),"",AT11)</f>
      </c>
      <c r="O44" s="63">
        <f>IF(ISNA(AU11),"",AU11)</f>
      </c>
      <c r="P44" s="136"/>
      <c r="Q44" s="145"/>
      <c r="R44" s="145"/>
      <c r="S44" s="145"/>
      <c r="T44" s="145"/>
      <c r="U44" s="145"/>
      <c r="V44" s="145"/>
      <c r="W44" s="145"/>
      <c r="X44" s="145"/>
      <c r="Y44" s="145"/>
      <c r="AE44" s="45"/>
      <c r="AF44" s="46"/>
      <c r="AG44" s="47">
        <f>AU$30</f>
        <v>11</v>
      </c>
      <c r="AH44" s="126">
        <f>IF(ISNA(AH21),0,IF(AH21="",0,IF(AH$30=$AG44,1,0)*AH21))</f>
        <v>0</v>
      </c>
      <c r="AI44" s="126">
        <f>IF(ISNA(AI21),0,IF(AI21="",0,IF(AI$30=$AG44,1,0)*AI21))</f>
        <v>0</v>
      </c>
      <c r="AJ44" s="126">
        <f>IF(ISNA(AJ21),0,IF(AJ21="",0,IF(AJ$30=$AG44,1,0)*AJ21))</f>
        <v>0</v>
      </c>
      <c r="AK44" s="126">
        <f>IF(ISNA(AK21),0,IF(AK21="",0,IF(AK$30=$AG44,1,0)*AK21))</f>
        <v>0</v>
      </c>
      <c r="AL44" s="126">
        <f>IF(ISNA(AL21),0,IF(AL21="",0,IF(AL$30=$AG44,1,0)*AL21))</f>
        <v>0</v>
      </c>
      <c r="AM44" s="126">
        <f>IF(ISNA(AM21),0,IF(AM21="",0,IF(AM$30=$AG44,1,0)*AM21))</f>
        <v>0</v>
      </c>
      <c r="AN44" s="126">
        <f>IF(ISNA(AN21),0,IF(AN21="",0,IF(AN$30=$AG44,1,0)*AN21))</f>
        <v>0</v>
      </c>
      <c r="AO44" s="126">
        <f>IF(ISNA(AO21),0,IF(AO21="",0,IF(AO$30=$AG44,1,0)*AO21))</f>
        <v>0</v>
      </c>
      <c r="AP44" s="126">
        <f>IF(ISNA(AP21),0,IF(AP21="",0,IF(AP$30=$AG44,1,0)*AP21))</f>
        <v>0</v>
      </c>
      <c r="AQ44" s="126">
        <f>IF(ISNA(AQ21),0,IF(AQ21="",0,IF(AQ$30=$AG44,1,0)*AQ21))</f>
        <v>0</v>
      </c>
      <c r="AR44" s="126">
        <f>IF(ISNA(AR21),0,IF(AR21="",0,IF(AR$30=$AG44,1,0)*AR21))</f>
        <v>0</v>
      </c>
      <c r="AS44" s="126">
        <f>IF(ISNA(AS21),0,IF(AS21="",0,IF(AS$30=$AG44,1,0)*AS21))</f>
        <v>0</v>
      </c>
      <c r="AT44" s="126">
        <f>IF(ISNA(AT21),0,IF(AT21="",0,IF(AT$30=$AG44,1,0)*AT21))</f>
        <v>0</v>
      </c>
      <c r="AU44" s="126">
        <f>IF(ISNA(AU21),0,IF(AU21="",0,IF(AU$30=$AG44,1,0)*AU21))</f>
        <v>0</v>
      </c>
    </row>
    <row r="45" spans="1:47" ht="14.25" customHeight="1">
      <c r="A45" s="137" t="str">
        <f>B10</f>
        <v>海の馬</v>
      </c>
      <c r="B45" s="142">
        <f>IF(ISNA(AH12),"",IF(AH12=1,IF(AH12=INDEX($B$41:$O$54,COLUMN()-COLUMN($A$40),ROW()-ROW($A$40)),AH12,"NG"),IF(OR(AH12=2,AH12=3),IF(INDEX($B$41:$O$54,COLUMN()-COLUMN($A$40),ROW()-ROW($A$40))=0,AH12,"NG"),IF(AH12=0,IF(OR(INDEX($B$41:$O$54,COLUMN()-COLUMN($A$40),ROW()-ROW($A$40))=2,INDEX($B$41:$O$54,COLUMN()-COLUMN($A$40),ROW()-ROW($A$40))=3),AH12,"NG"),""))))</f>
        <v>3</v>
      </c>
      <c r="C45" s="144">
        <f>IF(ISNA(AI12),"",IF(AI12=1,IF(AI12=INDEX($B$41:$O$54,COLUMN()-COLUMN($A$40),ROW()-ROW($A$40)),AI12,"NG"),IF(OR(AI12=2,AI12=3),IF(INDEX($B$41:$O$54,COLUMN()-COLUMN($A$40),ROW()-ROW($A$40))=0,AI12,"NG"),IF(AI12=0,IF(OR(INDEX($B$41:$O$54,COLUMN()-COLUMN($A$40),ROW()-ROW($A$40))=2,INDEX($B$41:$O$54,COLUMN()-COLUMN($A$40),ROW()-ROW($A$40))=3),AI12,"NG"),""))))</f>
        <v>0</v>
      </c>
      <c r="D45" s="144">
        <f>IF(ISNA(AJ12),"",IF(AJ12=1,IF(AJ12=INDEX($B$41:$O$54,COLUMN()-COLUMN($A$40),ROW()-ROW($A$40)),AJ12,"NG"),IF(OR(AJ12=2,AJ12=3),IF(INDEX($B$41:$O$54,COLUMN()-COLUMN($A$40),ROW()-ROW($A$40))=0,AJ12,"NG"),IF(AJ12=0,IF(OR(INDEX($B$41:$O$54,COLUMN()-COLUMN($A$40),ROW()-ROW($A$40))=2,INDEX($B$41:$O$54,COLUMN()-COLUMN($A$40),ROW()-ROW($A$40))=3),AJ12,"NG"),""))))</f>
        <v>3</v>
      </c>
      <c r="E45" s="144">
        <f>IF(ISNA(AK12),"",IF(AK12=1,IF(AK12=INDEX($B$41:$O$54,COLUMN()-COLUMN($A$40),ROW()-ROW($A$40)),AK12,"NG"),IF(OR(AK12=2,AK12=3),IF(INDEX($B$41:$O$54,COLUMN()-COLUMN($A$40),ROW()-ROW($A$40))=0,AK12,"NG"),IF(AK12=0,IF(OR(INDEX($B$41:$O$54,COLUMN()-COLUMN($A$40),ROW()-ROW($A$40))=2,INDEX($B$41:$O$54,COLUMN()-COLUMN($A$40),ROW()-ROW($A$40))=3),AK12,"NG"),""))))</f>
        <v>0</v>
      </c>
      <c r="F45" s="143">
        <f>AL12</f>
        <v>0</v>
      </c>
      <c r="G45" s="62">
        <f>IF(ISNA(AM12),"",AM12)</f>
        <v>3</v>
      </c>
      <c r="H45" s="62">
        <f>IF(ISNA(AN12),"",AN12)</f>
        <v>3</v>
      </c>
      <c r="I45" s="62">
        <f>IF(ISNA(AO12),"",AO12)</f>
        <v>3</v>
      </c>
      <c r="J45" s="62">
        <f>IF(ISNA(AP12),"",AP12)</f>
        <v>0</v>
      </c>
      <c r="K45" s="62">
        <f>IF(ISNA(AQ12),"",AQ12)</f>
        <v>0</v>
      </c>
      <c r="L45" s="62">
        <f>IF(ISNA(AR12),"",AR12)</f>
      </c>
      <c r="M45" s="62">
        <f>IF(ISNA(AS12),"",AS12)</f>
      </c>
      <c r="N45" s="62">
        <f>IF(ISNA(AT12),"",AT12)</f>
      </c>
      <c r="O45" s="63">
        <f>IF(ISNA(AU12),"",AU12)</f>
      </c>
      <c r="P45" s="136"/>
      <c r="Q45" s="145"/>
      <c r="R45" s="145"/>
      <c r="S45" s="145"/>
      <c r="T45" s="145"/>
      <c r="U45" s="145"/>
      <c r="V45" s="145"/>
      <c r="W45" s="145"/>
      <c r="X45" s="145"/>
      <c r="Y45" s="145"/>
      <c r="AE45" s="45"/>
      <c r="AF45" s="46"/>
      <c r="AG45" s="122"/>
      <c r="AH45" s="146">
        <f>AH30-SUM(AH31:AH44)/100</f>
        <v>5.97</v>
      </c>
      <c r="AI45" s="146">
        <f>AI30-SUM(AI31:AI44)/100</f>
        <v>5</v>
      </c>
      <c r="AJ45" s="146">
        <f>AJ30-SUM(AJ31:AJ44)/100</f>
        <v>0.97</v>
      </c>
      <c r="AK45" s="146">
        <f>AK30-SUM(AK31:AK44)/100</f>
        <v>2.97</v>
      </c>
      <c r="AL45" s="146">
        <f>AL30-SUM(AL31:AL44)/100</f>
        <v>6</v>
      </c>
      <c r="AM45" s="146">
        <f>AM30-SUM(AM31:AM44)/100</f>
        <v>9</v>
      </c>
      <c r="AN45" s="146">
        <f>AN30-SUM(AN31:AN44)/100</f>
        <v>1</v>
      </c>
      <c r="AO45" s="146">
        <f>AO30-SUM(AO31:AO44)/100</f>
        <v>8</v>
      </c>
      <c r="AP45" s="146">
        <f>AP30-SUM(AP31:AP44)/100</f>
        <v>3</v>
      </c>
      <c r="AQ45" s="146">
        <f>AQ30-SUM(AQ31:AQ44)/100</f>
        <v>10</v>
      </c>
      <c r="AR45" s="146">
        <f>AR30-SUM(AR31:AR44)/100</f>
        <v>11</v>
      </c>
      <c r="AS45" s="146">
        <f>AS30-SUM(AS31:AS44)/100</f>
        <v>11</v>
      </c>
      <c r="AT45" s="146">
        <f>AT30-SUM(AT31:AT44)/100</f>
        <v>11</v>
      </c>
      <c r="AU45" s="146">
        <f>AU30-SUM(AU31:AU44)/100</f>
        <v>11</v>
      </c>
    </row>
    <row r="46" spans="1:47" ht="14.25" customHeight="1">
      <c r="A46" s="137" t="str">
        <f>B11</f>
        <v>銀弾丸</v>
      </c>
      <c r="B46" s="142">
        <f>IF(ISNA(AH13),"",IF(AH13=1,IF(AH13=INDEX($B$41:$O$54,COLUMN()-COLUMN($A$40),ROW()-ROW($A$40)),AH13,"NG"),IF(OR(AH13=2,AH13=3),IF(INDEX($B$41:$O$54,COLUMN()-COLUMN($A$40),ROW()-ROW($A$40))=0,AH13,"NG"),IF(AH13=0,IF(OR(INDEX($B$41:$O$54,COLUMN()-COLUMN($A$40),ROW()-ROW($A$40))=2,INDEX($B$41:$O$54,COLUMN()-COLUMN($A$40),ROW()-ROW($A$40))=3),AH13,"NG"),""))))</f>
        <v>3</v>
      </c>
      <c r="C46" s="144">
        <f>IF(ISNA(AI13),"",IF(AI13=1,IF(AI13=INDEX($B$41:$O$54,COLUMN()-COLUMN($A$40),ROW()-ROW($A$40)),AI13,"NG"),IF(OR(AI13=2,AI13=3),IF(INDEX($B$41:$O$54,COLUMN()-COLUMN($A$40),ROW()-ROW($A$40))=0,AI13,"NG"),IF(AI13=0,IF(OR(INDEX($B$41:$O$54,COLUMN()-COLUMN($A$40),ROW()-ROW($A$40))=2,INDEX($B$41:$O$54,COLUMN()-COLUMN($A$40),ROW()-ROW($A$40))=3),AI13,"NG"),""))))</f>
        <v>3</v>
      </c>
      <c r="D46" s="144">
        <f>IF(ISNA(AJ13),"",IF(AJ13=1,IF(AJ13=INDEX($B$41:$O$54,COLUMN()-COLUMN($A$40),ROW()-ROW($A$40)),AJ13,"NG"),IF(OR(AJ13=2,AJ13=3),IF(INDEX($B$41:$O$54,COLUMN()-COLUMN($A$40),ROW()-ROW($A$40))=0,AJ13,"NG"),IF(AJ13=0,IF(OR(INDEX($B$41:$O$54,COLUMN()-COLUMN($A$40),ROW()-ROW($A$40))=2,INDEX($B$41:$O$54,COLUMN()-COLUMN($A$40),ROW()-ROW($A$40))=3),AJ13,"NG"),""))))</f>
        <v>3</v>
      </c>
      <c r="E46" s="144">
        <f>IF(ISNA(AK13),"",IF(AK13=1,IF(AK13=INDEX($B$41:$O$54,COLUMN()-COLUMN($A$40),ROW()-ROW($A$40)),AK13,"NG"),IF(OR(AK13=2,AK13=3),IF(INDEX($B$41:$O$54,COLUMN()-COLUMN($A$40),ROW()-ROW($A$40))=0,AK13,"NG"),IF(AK13=0,IF(OR(INDEX($B$41:$O$54,COLUMN()-COLUMN($A$40),ROW()-ROW($A$40))=2,INDEX($B$41:$O$54,COLUMN()-COLUMN($A$40),ROW()-ROW($A$40))=3),AK13,"NG"),""))))</f>
        <v>3</v>
      </c>
      <c r="F46" s="144">
        <f>IF(ISNA(AL13),"",IF(AL13=1,IF(AL13=INDEX($B$41:$O$54,COLUMN()-COLUMN($A$40),ROW()-ROW($A$40)),AL13,"NG"),IF(OR(AL13=2,AL13=3),IF(INDEX($B$41:$O$54,COLUMN()-COLUMN($A$40),ROW()-ROW($A$40))=0,AL13,"NG"),IF(AL13=0,IF(OR(INDEX($B$41:$O$54,COLUMN()-COLUMN($A$40),ROW()-ROW($A$40))=2,INDEX($B$41:$O$54,COLUMN()-COLUMN($A$40),ROW()-ROW($A$40))=3),AL13,"NG"),""))))</f>
        <v>0</v>
      </c>
      <c r="G46" s="143">
        <f>AM13</f>
        <v>0</v>
      </c>
      <c r="H46" s="62">
        <f>IF(ISNA(AN13),"",AN13)</f>
        <v>3</v>
      </c>
      <c r="I46" s="62">
        <f>IF(ISNA(AO13),"",AO13)</f>
        <v>0</v>
      </c>
      <c r="J46" s="62">
        <f>IF(ISNA(AP13),"",AP13)</f>
        <v>3</v>
      </c>
      <c r="K46" s="62">
        <f>IF(ISNA(AQ13),"",AQ13)</f>
        <v>3</v>
      </c>
      <c r="L46" s="62">
        <f>IF(ISNA(AR13),"",AR13)</f>
      </c>
      <c r="M46" s="62">
        <f>IF(ISNA(AS13),"",AS13)</f>
      </c>
      <c r="N46" s="62">
        <f>IF(ISNA(AT13),"",AT13)</f>
      </c>
      <c r="O46" s="63">
        <f>IF(ISNA(AU13),"",AU13)</f>
      </c>
      <c r="P46" s="136"/>
      <c r="Q46" s="145"/>
      <c r="R46" s="145"/>
      <c r="S46" s="145"/>
      <c r="T46" s="145"/>
      <c r="U46" s="145"/>
      <c r="V46" s="145"/>
      <c r="W46" s="145"/>
      <c r="X46" s="145"/>
      <c r="Y46" s="145"/>
      <c r="AE46" s="45"/>
      <c r="AF46" s="46"/>
      <c r="AG46" s="122" t="s">
        <v>202</v>
      </c>
      <c r="AH46" s="123">
        <f>RANK(AH45,$AH$45:$AU$45,1)</f>
        <v>6</v>
      </c>
      <c r="AI46" s="124">
        <f>RANK(AI45,$AH$45:$AU$45,1)</f>
        <v>5</v>
      </c>
      <c r="AJ46" s="124">
        <f>RANK(AJ45,$AH$45:$AU$45,1)</f>
        <v>1</v>
      </c>
      <c r="AK46" s="124">
        <f>RANK(AK45,$AH$45:$AU$45,1)</f>
        <v>3</v>
      </c>
      <c r="AL46" s="124">
        <f>RANK(AL45,$AH$45:$AU$45,1)</f>
        <v>7</v>
      </c>
      <c r="AM46" s="124">
        <f>RANK(AM45,$AH$45:$AU$45,1)</f>
        <v>9</v>
      </c>
      <c r="AN46" s="124">
        <f>RANK(AN45,$AH$45:$AU$45,1)</f>
        <v>2</v>
      </c>
      <c r="AO46" s="124">
        <f>RANK(AO45,$AH$45:$AU$45,1)</f>
        <v>8</v>
      </c>
      <c r="AP46" s="124">
        <f>RANK(AP45,$AH$45:$AU$45,1)</f>
        <v>4</v>
      </c>
      <c r="AQ46" s="124">
        <f>RANK(AQ45,$AH$45:$AU$45,1)</f>
        <v>10</v>
      </c>
      <c r="AR46" s="124">
        <f>RANK(AR45,$AH$45:$AU$45,1)</f>
        <v>11</v>
      </c>
      <c r="AS46" s="124">
        <f>RANK(AS45,$AH$45:$AU$45,1)</f>
        <v>11</v>
      </c>
      <c r="AT46" s="124">
        <f>RANK(AT45,$AH$45:$AU$45,1)</f>
        <v>11</v>
      </c>
      <c r="AU46" s="125">
        <f>RANK(AU45,$AH$45:$AU$45,1)</f>
        <v>11</v>
      </c>
    </row>
    <row r="47" spans="1:47" ht="14.25" customHeight="1">
      <c r="A47" s="137" t="str">
        <f>B12</f>
        <v>アゴA</v>
      </c>
      <c r="B47" s="142">
        <f>IF(ISNA(AH14),"",IF(AH14=1,IF(AH14=INDEX($B$41:$O$54,COLUMN()-COLUMN($A$40),ROW()-ROW($A$40)),AH14,"NG"),IF(OR(AH14=2,AH14=3),IF(INDEX($B$41:$O$54,COLUMN()-COLUMN($A$40),ROW()-ROW($A$40))=0,AH14,"NG"),IF(AH14=0,IF(OR(INDEX($B$41:$O$54,COLUMN()-COLUMN($A$40),ROW()-ROW($A$40))=2,INDEX($B$41:$O$54,COLUMN()-COLUMN($A$40),ROW()-ROW($A$40))=3),AH14,"NG"),""))))</f>
        <v>0</v>
      </c>
      <c r="C47" s="144">
        <f>IF(ISNA(AI14),"",IF(AI14=1,IF(AI14=INDEX($B$41:$O$54,COLUMN()-COLUMN($A$40),ROW()-ROW($A$40)),AI14,"NG"),IF(OR(AI14=2,AI14=3),IF(INDEX($B$41:$O$54,COLUMN()-COLUMN($A$40),ROW()-ROW($A$40))=0,AI14,"NG"),IF(AI14=0,IF(OR(INDEX($B$41:$O$54,COLUMN()-COLUMN($A$40),ROW()-ROW($A$40))=2,INDEX($B$41:$O$54,COLUMN()-COLUMN($A$40),ROW()-ROW($A$40))=3),AI14,"NG"),""))))</f>
        <v>0</v>
      </c>
      <c r="D47" s="144">
        <f>IF(ISNA(AJ14),"",IF(AJ14=1,IF(AJ14=INDEX($B$41:$O$54,COLUMN()-COLUMN($A$40),ROW()-ROW($A$40)),AJ14,"NG"),IF(OR(AJ14=2,AJ14=3),IF(INDEX($B$41:$O$54,COLUMN()-COLUMN($A$40),ROW()-ROW($A$40))=0,AJ14,"NG"),IF(AJ14=0,IF(OR(INDEX($B$41:$O$54,COLUMN()-COLUMN($A$40),ROW()-ROW($A$40))=2,INDEX($B$41:$O$54,COLUMN()-COLUMN($A$40),ROW()-ROW($A$40))=3),AJ14,"NG"),""))))</f>
        <v>3</v>
      </c>
      <c r="E47" s="144">
        <f>IF(ISNA(AK14),"",IF(AK14=1,IF(AK14=INDEX($B$41:$O$54,COLUMN()-COLUMN($A$40),ROW()-ROW($A$40)),AK14,"NG"),IF(OR(AK14=2,AK14=3),IF(INDEX($B$41:$O$54,COLUMN()-COLUMN($A$40),ROW()-ROW($A$40))=0,AK14,"NG"),IF(AK14=0,IF(OR(INDEX($B$41:$O$54,COLUMN()-COLUMN($A$40),ROW()-ROW($A$40))=2,INDEX($B$41:$O$54,COLUMN()-COLUMN($A$40),ROW()-ROW($A$40))=3),AK14,"NG"),""))))</f>
        <v>0</v>
      </c>
      <c r="F47" s="144">
        <f>IF(ISNA(AL14),"",IF(AL14=1,IF(AL14=INDEX($B$41:$O$54,COLUMN()-COLUMN($A$40),ROW()-ROW($A$40)),AL14,"NG"),IF(OR(AL14=2,AL14=3),IF(INDEX($B$41:$O$54,COLUMN()-COLUMN($A$40),ROW()-ROW($A$40))=0,AL14,"NG"),IF(AL14=0,IF(OR(INDEX($B$41:$O$54,COLUMN()-COLUMN($A$40),ROW()-ROW($A$40))=2,INDEX($B$41:$O$54,COLUMN()-COLUMN($A$40),ROW()-ROW($A$40))=3),AL14,"NG"),""))))</f>
        <v>0</v>
      </c>
      <c r="G47" s="144">
        <f>IF(ISNA(AM14),"",IF(AM14=1,IF(AM14=INDEX($B$41:$O$54,COLUMN()-COLUMN($A$40),ROW()-ROW($A$40)),AM14,"NG"),IF(OR(AM14=2,AM14=3),IF(INDEX($B$41:$O$54,COLUMN()-COLUMN($A$40),ROW()-ROW($A$40))=0,AM14,"NG"),IF(AM14=0,IF(OR(INDEX($B$41:$O$54,COLUMN()-COLUMN($A$40),ROW()-ROW($A$40))=2,INDEX($B$41:$O$54,COLUMN()-COLUMN($A$40),ROW()-ROW($A$40))=3),AM14,"NG"),""))))</f>
        <v>0</v>
      </c>
      <c r="H47" s="143">
        <f>AN14</f>
        <v>0</v>
      </c>
      <c r="I47" s="62">
        <f>IF(ISNA(AO14),"",AO14)</f>
        <v>0</v>
      </c>
      <c r="J47" s="62">
        <f>IF(ISNA(AP14),"",AP14)</f>
        <v>0</v>
      </c>
      <c r="K47" s="62">
        <f>IF(ISNA(AQ14),"",AQ14)</f>
        <v>0</v>
      </c>
      <c r="L47" s="62">
        <f>IF(ISNA(AR14),"",AR14)</f>
      </c>
      <c r="M47" s="62">
        <f>IF(ISNA(AS14),"",AS14)</f>
      </c>
      <c r="N47" s="62">
        <f>IF(ISNA(AT14),"",AT14)</f>
      </c>
      <c r="O47" s="63">
        <f>IF(ISNA(AU14),"",AU14)</f>
      </c>
      <c r="P47" s="136"/>
      <c r="Q47" s="145"/>
      <c r="R47" s="145"/>
      <c r="S47" s="145"/>
      <c r="T47" s="145"/>
      <c r="U47" s="145"/>
      <c r="V47" s="145"/>
      <c r="W47" s="145"/>
      <c r="X47" s="145"/>
      <c r="Y47" s="145"/>
      <c r="AE47" s="45"/>
      <c r="AF47" s="46"/>
      <c r="AG47" s="47">
        <f>AH46</f>
        <v>6</v>
      </c>
      <c r="AH47" s="126">
        <f>IF(ISNA(AH8),0,IF(AH8="",0,IF(AH$46=$AG47,1,0)*AH8))</f>
        <v>0</v>
      </c>
      <c r="AI47" s="126">
        <f>IF(ISNA(AI8),0,IF(AI8="",0,IF(AI$46=$AG47,1,0)*AI8))</f>
        <v>0</v>
      </c>
      <c r="AJ47" s="126">
        <f>IF(ISNA(AJ8),0,IF(AJ8="",0,IF(AJ$46=$AG47,1,0)*AJ8))</f>
        <v>0</v>
      </c>
      <c r="AK47" s="126">
        <f>IF(ISNA(AK8),0,IF(AK8="",0,IF(AK$46=$AG47,1,0)*AK8))</f>
        <v>0</v>
      </c>
      <c r="AL47" s="126">
        <f>IF(ISNA(AL8),0,IF(AL8="",0,IF(AL$46=$AG47,1,0)*AL8))</f>
        <v>0</v>
      </c>
      <c r="AM47" s="126">
        <f>IF(ISNA(AM8),0,IF(AM8="",0,IF(AM$46=$AG47,1,0)*AM8))</f>
        <v>0</v>
      </c>
      <c r="AN47" s="126">
        <f>IF(ISNA(AN8),0,IF(AN8="",0,IF(AN$46=$AG47,1,0)*AN8))</f>
        <v>0</v>
      </c>
      <c r="AO47" s="126">
        <f>IF(ISNA(AO8),0,IF(AO8="",0,IF(AO$46=$AG47,1,0)*AO8))</f>
        <v>0</v>
      </c>
      <c r="AP47" s="126">
        <f>IF(ISNA(AP8),0,IF(AP8="",0,IF(AP$46=$AG47,1,0)*AP8))</f>
        <v>0</v>
      </c>
      <c r="AQ47" s="126">
        <f>IF(ISNA(AQ8),0,IF(AQ8="",0,IF(AQ$46=$AG47,1,0)*AQ8))</f>
        <v>0</v>
      </c>
      <c r="AR47" s="126">
        <f>IF(ISNA(AR8),0,IF(AR8="",0,IF(AR$46=$AG47,1,0)*AR8))</f>
        <v>0</v>
      </c>
      <c r="AS47" s="126">
        <f>IF(ISNA(AS8),0,IF(AS8="",0,IF(AS$46=$AG47,1,0)*AS8))</f>
        <v>0</v>
      </c>
      <c r="AT47" s="126">
        <f>IF(ISNA(AT8),0,IF(AT8="",0,IF(AT$46=$AG47,1,0)*AT8))</f>
        <v>0</v>
      </c>
      <c r="AU47" s="126">
        <f>IF(ISNA(AU8),0,IF(AU8="",0,IF(AU$46=$AG47,1,0)*AU8))</f>
        <v>0</v>
      </c>
    </row>
    <row r="48" spans="1:47" ht="14.25" customHeight="1">
      <c r="A48" s="137" t="str">
        <f>B13</f>
        <v>マリン</v>
      </c>
      <c r="B48" s="142">
        <f>IF(ISNA(AH15),"",IF(AH15=1,IF(AH15=INDEX($B$41:$O$54,COLUMN()-COLUMN($A$40),ROW()-ROW($A$40)),AH15,"NG"),IF(OR(AH15=2,AH15=3),IF(INDEX($B$41:$O$54,COLUMN()-COLUMN($A$40),ROW()-ROW($A$40))=0,AH15,"NG"),IF(AH15=0,IF(OR(INDEX($B$41:$O$54,COLUMN()-COLUMN($A$40),ROW()-ROW($A$40))=2,INDEX($B$41:$O$54,COLUMN()-COLUMN($A$40),ROW()-ROW($A$40))=3),AH15,"NG"),""))))</f>
        <v>0</v>
      </c>
      <c r="C48" s="144">
        <f>IF(ISNA(AI15),"",IF(AI15=1,IF(AI15=INDEX($B$41:$O$54,COLUMN()-COLUMN($A$40),ROW()-ROW($A$40)),AI15,"NG"),IF(OR(AI15=2,AI15=3),IF(INDEX($B$41:$O$54,COLUMN()-COLUMN($A$40),ROW()-ROW($A$40))=0,AI15,"NG"),IF(AI15=0,IF(OR(INDEX($B$41:$O$54,COLUMN()-COLUMN($A$40),ROW()-ROW($A$40))=2,INDEX($B$41:$O$54,COLUMN()-COLUMN($A$40),ROW()-ROW($A$40))=3),AI15,"NG"),""))))</f>
        <v>1</v>
      </c>
      <c r="D48" s="144">
        <f>IF(ISNA(AJ15),"",IF(AJ15=1,IF(AJ15=INDEX($B$41:$O$54,COLUMN()-COLUMN($A$40),ROW()-ROW($A$40)),AJ15,"NG"),IF(OR(AJ15=2,AJ15=3),IF(INDEX($B$41:$O$54,COLUMN()-COLUMN($A$40),ROW()-ROW($A$40))=0,AJ15,"NG"),IF(AJ15=0,IF(OR(INDEX($B$41:$O$54,COLUMN()-COLUMN($A$40),ROW()-ROW($A$40))=2,INDEX($B$41:$O$54,COLUMN()-COLUMN($A$40),ROW()-ROW($A$40))=3),AJ15,"NG"),""))))</f>
        <v>3</v>
      </c>
      <c r="E48" s="144">
        <f>IF(ISNA(AK15),"",IF(AK15=1,IF(AK15=INDEX($B$41:$O$54,COLUMN()-COLUMN($A$40),ROW()-ROW($A$40)),AK15,"NG"),IF(OR(AK15=2,AK15=3),IF(INDEX($B$41:$O$54,COLUMN()-COLUMN($A$40),ROW()-ROW($A$40))=0,AK15,"NG"),IF(AK15=0,IF(OR(INDEX($B$41:$O$54,COLUMN()-COLUMN($A$40),ROW()-ROW($A$40))=2,INDEX($B$41:$O$54,COLUMN()-COLUMN($A$40),ROW()-ROW($A$40))=3),AK15,"NG"),""))))</f>
        <v>3</v>
      </c>
      <c r="F48" s="144">
        <f>IF(ISNA(AL15),"",IF(AL15=1,IF(AL15=INDEX($B$41:$O$54,COLUMN()-COLUMN($A$40),ROW()-ROW($A$40)),AL15,"NG"),IF(OR(AL15=2,AL15=3),IF(INDEX($B$41:$O$54,COLUMN()-COLUMN($A$40),ROW()-ROW($A$40))=0,AL15,"NG"),IF(AL15=0,IF(OR(INDEX($B$41:$O$54,COLUMN()-COLUMN($A$40),ROW()-ROW($A$40))=2,INDEX($B$41:$O$54,COLUMN()-COLUMN($A$40),ROW()-ROW($A$40))=3),AL15,"NG"),""))))</f>
        <v>0</v>
      </c>
      <c r="G48" s="144">
        <f>IF(ISNA(AM15),"",IF(AM15=1,IF(AM15=INDEX($B$41:$O$54,COLUMN()-COLUMN($A$40),ROW()-ROW($A$40)),AM15,"NG"),IF(OR(AM15=2,AM15=3),IF(INDEX($B$41:$O$54,COLUMN()-COLUMN($A$40),ROW()-ROW($A$40))=0,AM15,"NG"),IF(AM15=0,IF(OR(INDEX($B$41:$O$54,COLUMN()-COLUMN($A$40),ROW()-ROW($A$40))=2,INDEX($B$41:$O$54,COLUMN()-COLUMN($A$40),ROW()-ROW($A$40))=3),AM15,"NG"),""))))</f>
        <v>3</v>
      </c>
      <c r="H48" s="144">
        <f>IF(ISNA(AN15),"",IF(AN15=1,IF(AN15=INDEX($B$41:$O$54,COLUMN()-COLUMN($A$40),ROW()-ROW($A$40)),AN15,"NG"),IF(OR(AN15=2,AN15=3),IF(INDEX($B$41:$O$54,COLUMN()-COLUMN($A$40),ROW()-ROW($A$40))=0,AN15,"NG"),IF(AN15=0,IF(OR(INDEX($B$41:$O$54,COLUMN()-COLUMN($A$40),ROW()-ROW($A$40))=2,INDEX($B$41:$O$54,COLUMN()-COLUMN($A$40),ROW()-ROW($A$40))=3),AN15,"NG"),""))))</f>
        <v>3</v>
      </c>
      <c r="I48" s="147">
        <f>AO15</f>
        <v>0</v>
      </c>
      <c r="J48" s="62">
        <f>IF(ISNA(AP15),"",AP15)</f>
        <v>3</v>
      </c>
      <c r="K48" s="62">
        <f>IF(ISNA(AQ15),"",AQ15)</f>
        <v>0</v>
      </c>
      <c r="L48" s="62">
        <f>IF(ISNA(AR15),"",AR15)</f>
      </c>
      <c r="M48" s="62">
        <f>IF(ISNA(AS15),"",AS15)</f>
      </c>
      <c r="N48" s="62">
        <f>IF(ISNA(AT15),"",AT15)</f>
      </c>
      <c r="O48" s="63">
        <f>IF(ISNA(AU15),"",AU15)</f>
      </c>
      <c r="P48" s="136"/>
      <c r="Q48" s="145"/>
      <c r="R48" s="145"/>
      <c r="S48" s="145"/>
      <c r="T48" s="145"/>
      <c r="U48" s="145"/>
      <c r="V48" s="145"/>
      <c r="W48" s="145"/>
      <c r="X48" s="145"/>
      <c r="Y48" s="145"/>
      <c r="AE48" s="45"/>
      <c r="AF48" s="46"/>
      <c r="AG48" s="47">
        <f>AI46</f>
        <v>5</v>
      </c>
      <c r="AH48" s="126">
        <f>IF(ISNA(AH9),0,IF(AH9="",0,IF(AH$46=$AG48,1,0)*AH9))</f>
        <v>0</v>
      </c>
      <c r="AI48" s="126">
        <f>IF(ISNA(AI9),0,IF(AI9="",0,IF(AI$46=$AG48,1,0)*AI9))</f>
        <v>0</v>
      </c>
      <c r="AJ48" s="126">
        <f>IF(ISNA(AJ9),0,IF(AJ9="",0,IF(AJ$46=$AG48,1,0)*AJ9))</f>
        <v>0</v>
      </c>
      <c r="AK48" s="126">
        <f>IF(ISNA(AK9),0,IF(AK9="",0,IF(AK$46=$AG48,1,0)*AK9))</f>
        <v>0</v>
      </c>
      <c r="AL48" s="126">
        <f>IF(ISNA(AL9),0,IF(AL9="",0,IF(AL$46=$AG48,1,0)*AL9))</f>
        <v>0</v>
      </c>
      <c r="AM48" s="126">
        <f>IF(ISNA(AM9),0,IF(AM9="",0,IF(AM$46=$AG48,1,0)*AM9))</f>
        <v>0</v>
      </c>
      <c r="AN48" s="126">
        <f>IF(ISNA(AN9),0,IF(AN9="",0,IF(AN$46=$AG48,1,0)*AN9))</f>
        <v>0</v>
      </c>
      <c r="AO48" s="126">
        <f>IF(ISNA(AO9),0,IF(AO9="",0,IF(AO$46=$AG48,1,0)*AO9))</f>
        <v>0</v>
      </c>
      <c r="AP48" s="126">
        <f>IF(ISNA(AP9),0,IF(AP9="",0,IF(AP$46=$AG48,1,0)*AP9))</f>
        <v>0</v>
      </c>
      <c r="AQ48" s="126">
        <f>IF(ISNA(AQ9),0,IF(AQ9="",0,IF(AQ$46=$AG48,1,0)*AQ9))</f>
        <v>0</v>
      </c>
      <c r="AR48" s="126">
        <f>IF(ISNA(AR9),0,IF(AR9="",0,IF(AR$46=$AG48,1,0)*AR9))</f>
        <v>0</v>
      </c>
      <c r="AS48" s="126">
        <f>IF(ISNA(AS9),0,IF(AS9="",0,IF(AS$46=$AG48,1,0)*AS9))</f>
        <v>0</v>
      </c>
      <c r="AT48" s="126">
        <f>IF(ISNA(AT9),0,IF(AT9="",0,IF(AT$46=$AG48,1,0)*AT9))</f>
        <v>0</v>
      </c>
      <c r="AU48" s="126">
        <f>IF(ISNA(AU9),0,IF(AU9="",0,IF(AU$46=$AG48,1,0)*AU9))</f>
        <v>0</v>
      </c>
    </row>
    <row r="49" spans="1:47" ht="14.25" customHeight="1">
      <c r="A49" s="137" t="str">
        <f>B14</f>
        <v>シロA</v>
      </c>
      <c r="B49" s="142">
        <f>IF(ISNA(AH16),"",IF(AH16=1,IF(AH16=INDEX($B$41:$O$54,COLUMN()-COLUMN($A$40),ROW()-ROW($A$40)),AH16,"NG"),IF(OR(AH16=2,AH16=3),IF(INDEX($B$41:$O$54,COLUMN()-COLUMN($A$40),ROW()-ROW($A$40))=0,AH16,"NG"),IF(AH16=0,IF(OR(INDEX($B$41:$O$54,COLUMN()-COLUMN($A$40),ROW()-ROW($A$40))=2,INDEX($B$41:$O$54,COLUMN()-COLUMN($A$40),ROW()-ROW($A$40))=3),AH16,"NG"),""))))</f>
        <v>0</v>
      </c>
      <c r="C49" s="144">
        <f>IF(ISNA(AI16),"",IF(AI16=1,IF(AI16=INDEX($B$41:$O$54,COLUMN()-COLUMN($A$40),ROW()-ROW($A$40)),AI16,"NG"),IF(OR(AI16=2,AI16=3),IF(INDEX($B$41:$O$54,COLUMN()-COLUMN($A$40),ROW()-ROW($A$40))=0,AI16,"NG"),IF(AI16=0,IF(OR(INDEX($B$41:$O$54,COLUMN()-COLUMN($A$40),ROW()-ROW($A$40))=2,INDEX($B$41:$O$54,COLUMN()-COLUMN($A$40),ROW()-ROW($A$40))=3),AI16,"NG"),""))))</f>
        <v>0</v>
      </c>
      <c r="D49" s="144">
        <f>IF(ISNA(AJ16),"",IF(AJ16=1,IF(AJ16=INDEX($B$41:$O$54,COLUMN()-COLUMN($A$40),ROW()-ROW($A$40)),AJ16,"NG"),IF(OR(AJ16=2,AJ16=3),IF(INDEX($B$41:$O$54,COLUMN()-COLUMN($A$40),ROW()-ROW($A$40))=0,AJ16,"NG"),IF(AJ16=0,IF(OR(INDEX($B$41:$O$54,COLUMN()-COLUMN($A$40),ROW()-ROW($A$40))=2,INDEX($B$41:$O$54,COLUMN()-COLUMN($A$40),ROW()-ROW($A$40))=3),AJ16,"NG"),""))))</f>
        <v>3</v>
      </c>
      <c r="E49" s="144">
        <f>IF(ISNA(AK16),"",IF(AK16=1,IF(AK16=INDEX($B$41:$O$54,COLUMN()-COLUMN($A$40),ROW()-ROW($A$40)),AK16,"NG"),IF(OR(AK16=2,AK16=3),IF(INDEX($B$41:$O$54,COLUMN()-COLUMN($A$40),ROW()-ROW($A$40))=0,AK16,"NG"),IF(AK16=0,IF(OR(INDEX($B$41:$O$54,COLUMN()-COLUMN($A$40),ROW()-ROW($A$40))=2,INDEX($B$41:$O$54,COLUMN()-COLUMN($A$40),ROW()-ROW($A$40))=3),AK16,"NG"),""))))</f>
        <v>3</v>
      </c>
      <c r="F49" s="144">
        <f>IF(ISNA(AL16),"",IF(AL16=1,IF(AL16=INDEX($B$41:$O$54,COLUMN()-COLUMN($A$40),ROW()-ROW($A$40)),AL16,"NG"),IF(OR(AL16=2,AL16=3),IF(INDEX($B$41:$O$54,COLUMN()-COLUMN($A$40),ROW()-ROW($A$40))=0,AL16,"NG"),IF(AL16=0,IF(OR(INDEX($B$41:$O$54,COLUMN()-COLUMN($A$40),ROW()-ROW($A$40))=2,INDEX($B$41:$O$54,COLUMN()-COLUMN($A$40),ROW()-ROW($A$40))=3),AL16,"NG"),""))))</f>
        <v>3</v>
      </c>
      <c r="G49" s="144">
        <f>IF(ISNA(AM16),"",IF(AM16=1,IF(AM16=INDEX($B$41:$O$54,COLUMN()-COLUMN($A$40),ROW()-ROW($A$40)),AM16,"NG"),IF(OR(AM16=2,AM16=3),IF(INDEX($B$41:$O$54,COLUMN()-COLUMN($A$40),ROW()-ROW($A$40))=0,AM16,"NG"),IF(AM16=0,IF(OR(INDEX($B$41:$O$54,COLUMN()-COLUMN($A$40),ROW()-ROW($A$40))=2,INDEX($B$41:$O$54,COLUMN()-COLUMN($A$40),ROW()-ROW($A$40))=3),AM16,"NG"),""))))</f>
        <v>0</v>
      </c>
      <c r="H49" s="144">
        <f>IF(ISNA(AN16),"",IF(AN16=1,IF(AN16=INDEX($B$41:$O$54,COLUMN()-COLUMN($A$40),ROW()-ROW($A$40)),AN16,"NG"),IF(OR(AN16=2,AN16=3),IF(INDEX($B$41:$O$54,COLUMN()-COLUMN($A$40),ROW()-ROW($A$40))=0,AN16,"NG"),IF(AN16=0,IF(OR(INDEX($B$41:$O$54,COLUMN()-COLUMN($A$40),ROW()-ROW($A$40))=2,INDEX($B$41:$O$54,COLUMN()-COLUMN($A$40),ROW()-ROW($A$40))=3),AN16,"NG"),""))))</f>
        <v>3</v>
      </c>
      <c r="I49" s="148">
        <f>IF(ISNA(AO16),"",IF(AO16=1,IF(AO16=INDEX($B$41:$O$54,COLUMN()-COLUMN($A$40),ROW()-ROW($A$40)),AO16,"NG"),IF(OR(AO16=2,AO16=3),IF(INDEX($B$41:$O$54,COLUMN()-COLUMN($A$40),ROW()-ROW($A$40))=0,AO16,"NG"),IF(AO16=0,IF(OR(INDEX($B$41:$O$54,COLUMN()-COLUMN($A$40),ROW()-ROW($A$40))=2,INDEX($B$41:$O$54,COLUMN()-COLUMN($A$40),ROW()-ROW($A$40))=3),AO16,"NG"),""))))</f>
        <v>0</v>
      </c>
      <c r="J49" s="143">
        <f>AP16</f>
        <v>0</v>
      </c>
      <c r="K49" s="62">
        <f>IF(ISNA(AQ16),"",AQ16)</f>
        <v>0</v>
      </c>
      <c r="L49" s="62">
        <f>IF(ISNA(AR16),"",AR16)</f>
      </c>
      <c r="M49" s="62">
        <f>IF(ISNA(AS16),"",AS16)</f>
      </c>
      <c r="N49" s="62">
        <f>IF(ISNA(AT16),"",AT16)</f>
      </c>
      <c r="O49" s="63">
        <f>IF(ISNA(AU16),"",AU16)</f>
      </c>
      <c r="P49" s="136"/>
      <c r="Q49" s="145"/>
      <c r="R49" s="145"/>
      <c r="S49" s="145"/>
      <c r="T49" s="145"/>
      <c r="U49" s="145"/>
      <c r="V49" s="145"/>
      <c r="W49" s="145"/>
      <c r="X49" s="145"/>
      <c r="Y49" s="145"/>
      <c r="AE49" s="45"/>
      <c r="AF49" s="46"/>
      <c r="AG49" s="47">
        <f>AJ46</f>
        <v>1</v>
      </c>
      <c r="AH49" s="126">
        <f>IF(ISNA(AH10),0,IF(AH10="",0,IF(AH$46=$AG49,1,0)*AH10))</f>
        <v>0</v>
      </c>
      <c r="AI49" s="126">
        <f>IF(ISNA(AI10),0,IF(AI10="",0,IF(AI$46=$AG49,1,0)*AI10))</f>
        <v>0</v>
      </c>
      <c r="AJ49" s="126">
        <f>IF(ISNA(AJ10),0,IF(AJ10="",0,IF(AJ$46=$AG49,1,0)*AJ10))</f>
        <v>0</v>
      </c>
      <c r="AK49" s="126">
        <f>IF(ISNA(AK10),0,IF(AK10="",0,IF(AK$46=$AG49,1,0)*AK10))</f>
        <v>0</v>
      </c>
      <c r="AL49" s="126">
        <f>IF(ISNA(AL10),0,IF(AL10="",0,IF(AL$46=$AG49,1,0)*AL10))</f>
        <v>0</v>
      </c>
      <c r="AM49" s="126">
        <f>IF(ISNA(AM10),0,IF(AM10="",0,IF(AM$46=$AG49,1,0)*AM10))</f>
        <v>0</v>
      </c>
      <c r="AN49" s="126">
        <f>IF(ISNA(AN10),0,IF(AN10="",0,IF(AN$46=$AG49,1,0)*AN10))</f>
        <v>0</v>
      </c>
      <c r="AO49" s="126">
        <f>IF(ISNA(AO10),0,IF(AO10="",0,IF(AO$46=$AG49,1,0)*AO10))</f>
        <v>0</v>
      </c>
      <c r="AP49" s="126">
        <f>IF(ISNA(AP10),0,IF(AP10="",0,IF(AP$46=$AG49,1,0)*AP10))</f>
        <v>0</v>
      </c>
      <c r="AQ49" s="126">
        <f>IF(ISNA(AQ10),0,IF(AQ10="",0,IF(AQ$46=$AG49,1,0)*AQ10))</f>
        <v>0</v>
      </c>
      <c r="AR49" s="126">
        <f>IF(ISNA(AR10),0,IF(AR10="",0,IF(AR$46=$AG49,1,0)*AR10))</f>
        <v>0</v>
      </c>
      <c r="AS49" s="126">
        <f>IF(ISNA(AS10),0,IF(AS10="",0,IF(AS$46=$AG49,1,0)*AS10))</f>
        <v>0</v>
      </c>
      <c r="AT49" s="126">
        <f>IF(ISNA(AT10),0,IF(AT10="",0,IF(AT$46=$AG49,1,0)*AT10))</f>
        <v>0</v>
      </c>
      <c r="AU49" s="126">
        <f>IF(ISNA(AU10),0,IF(AU10="",0,IF(AU$46=$AG49,1,0)*AU10))</f>
        <v>0</v>
      </c>
    </row>
    <row r="50" spans="1:47" ht="14.25" customHeight="1">
      <c r="A50" s="137" t="str">
        <f>B15</f>
        <v>MGN</v>
      </c>
      <c r="B50" s="142">
        <f>IF(ISNA(AH17),"",IF(AH17=1,IF(AH17=INDEX($B$41:$O$54,COLUMN()-COLUMN($A$40),ROW()-ROW($A$40)),AH17,"NG"),IF(OR(AH17=2,AH17=3),IF(INDEX($B$41:$O$54,COLUMN()-COLUMN($A$40),ROW()-ROW($A$40))=0,AH17,"NG"),IF(AH17=0,IF(OR(INDEX($B$41:$O$54,COLUMN()-COLUMN($A$40),ROW()-ROW($A$40))=2,INDEX($B$41:$O$54,COLUMN()-COLUMN($A$40),ROW()-ROW($A$40))=3),AH17,"NG"),""))))</f>
        <v>3</v>
      </c>
      <c r="C50" s="144">
        <f>IF(ISNA(AI17),"",IF(AI17=1,IF(AI17=INDEX($B$41:$O$54,COLUMN()-COLUMN($A$40),ROW()-ROW($A$40)),AI17,"NG"),IF(OR(AI17=2,AI17=3),IF(INDEX($B$41:$O$54,COLUMN()-COLUMN($A$40),ROW()-ROW($A$40))=0,AI17,"NG"),IF(AI17=0,IF(OR(INDEX($B$41:$O$54,COLUMN()-COLUMN($A$40),ROW()-ROW($A$40))=2,INDEX($B$41:$O$54,COLUMN()-COLUMN($A$40),ROW()-ROW($A$40))=3),AI17,"NG"),""))))</f>
        <v>3</v>
      </c>
      <c r="D50" s="144">
        <f>IF(ISNA(AJ17),"",IF(AJ17=1,IF(AJ17=INDEX($B$41:$O$54,COLUMN()-COLUMN($A$40),ROW()-ROW($A$40)),AJ17,"NG"),IF(OR(AJ17=2,AJ17=3),IF(INDEX($B$41:$O$54,COLUMN()-COLUMN($A$40),ROW()-ROW($A$40))=0,AJ17,"NG"),IF(AJ17=0,IF(OR(INDEX($B$41:$O$54,COLUMN()-COLUMN($A$40),ROW()-ROW($A$40))=2,INDEX($B$41:$O$54,COLUMN()-COLUMN($A$40),ROW()-ROW($A$40))=3),AJ17,"NG"),""))))</f>
        <v>3</v>
      </c>
      <c r="E50" s="144">
        <f>IF(ISNA(AK17),"",IF(AK17=1,IF(AK17=INDEX($B$41:$O$54,COLUMN()-COLUMN($A$40),ROW()-ROW($A$40)),AK17,"NG"),IF(OR(AK17=2,AK17=3),IF(INDEX($B$41:$O$54,COLUMN()-COLUMN($A$40),ROW()-ROW($A$40))=0,AK17,"NG"),IF(AK17=0,IF(OR(INDEX($B$41:$O$54,COLUMN()-COLUMN($A$40),ROW()-ROW($A$40))=2,INDEX($B$41:$O$54,COLUMN()-COLUMN($A$40),ROW()-ROW($A$40))=3),AK17,"NG"),""))))</f>
        <v>3</v>
      </c>
      <c r="F50" s="144">
        <f>IF(ISNA(AL17),"",IF(AL17=1,IF(AL17=INDEX($B$41:$O$54,COLUMN()-COLUMN($A$40),ROW()-ROW($A$40)),AL17,"NG"),IF(OR(AL17=2,AL17=3),IF(INDEX($B$41:$O$54,COLUMN()-COLUMN($A$40),ROW()-ROW($A$40))=0,AL17,"NG"),IF(AL17=0,IF(OR(INDEX($B$41:$O$54,COLUMN()-COLUMN($A$40),ROW()-ROW($A$40))=2,INDEX($B$41:$O$54,COLUMN()-COLUMN($A$40),ROW()-ROW($A$40))=3),AL17,"NG"),""))))</f>
        <v>3</v>
      </c>
      <c r="G50" s="144">
        <f>IF(ISNA(AM17),"",IF(AM17=1,IF(AM17=INDEX($B$41:$O$54,COLUMN()-COLUMN($A$40),ROW()-ROW($A$40)),AM17,"NG"),IF(OR(AM17=2,AM17=3),IF(INDEX($B$41:$O$54,COLUMN()-COLUMN($A$40),ROW()-ROW($A$40))=0,AM17,"NG"),IF(AM17=0,IF(OR(INDEX($B$41:$O$54,COLUMN()-COLUMN($A$40),ROW()-ROW($A$40))=2,INDEX($B$41:$O$54,COLUMN()-COLUMN($A$40),ROW()-ROW($A$40))=3),AM17,"NG"),""))))</f>
        <v>0</v>
      </c>
      <c r="H50" s="144">
        <f>IF(ISNA(AN17),"",IF(AN17=1,IF(AN17=INDEX($B$41:$O$54,COLUMN()-COLUMN($A$40),ROW()-ROW($A$40)),AN17,"NG"),IF(OR(AN17=2,AN17=3),IF(INDEX($B$41:$O$54,COLUMN()-COLUMN($A$40),ROW()-ROW($A$40))=0,AN17,"NG"),IF(AN17=0,IF(OR(INDEX($B$41:$O$54,COLUMN()-COLUMN($A$40),ROW()-ROW($A$40))=2,INDEX($B$41:$O$54,COLUMN()-COLUMN($A$40),ROW()-ROW($A$40))=3),AN17,"NG"),""))))</f>
        <v>3</v>
      </c>
      <c r="I50" s="144">
        <f>IF(ISNA(AO17),"",IF(AO17=1,IF(AO17=INDEX($B$41:$O$54,COLUMN()-COLUMN($A$40),ROW()-ROW($A$40)),AO17,"NG"),IF(OR(AO17=2,AO17=3),IF(INDEX($B$41:$O$54,COLUMN()-COLUMN($A$40),ROW()-ROW($A$40))=0,AO17,"NG"),IF(AO17=0,IF(OR(INDEX($B$41:$O$54,COLUMN()-COLUMN($A$40),ROW()-ROW($A$40))=2,INDEX($B$41:$O$54,COLUMN()-COLUMN($A$40),ROW()-ROW($A$40))=3),AO17,"NG"),""))))</f>
        <v>3</v>
      </c>
      <c r="J50" s="144">
        <f>IF(ISNA(AP17),"",IF(AP17=1,IF(AP17=INDEX($B$41:$O$54,COLUMN()-COLUMN($A$40),ROW()-ROW($A$40)),AP17,"NG"),IF(OR(AP17=2,AP17=3),IF(INDEX($B$41:$O$54,COLUMN()-COLUMN($A$40),ROW()-ROW($A$40))=0,AP17,"NG"),IF(AP17=0,IF(OR(INDEX($B$41:$O$54,COLUMN()-COLUMN($A$40),ROW()-ROW($A$40))=2,INDEX($B$41:$O$54,COLUMN()-COLUMN($A$40),ROW()-ROW($A$40))=3),AP17,"NG"),""))))</f>
        <v>3</v>
      </c>
      <c r="K50" s="147">
        <f>AQ17</f>
        <v>0</v>
      </c>
      <c r="L50" s="62">
        <f>IF(ISNA(AR17),"",AR17)</f>
      </c>
      <c r="M50" s="62">
        <f>IF(ISNA(AS17),"",AS17)</f>
      </c>
      <c r="N50" s="62">
        <f>IF(ISNA(AT17),"",AT17)</f>
      </c>
      <c r="O50" s="63">
        <f>IF(ISNA(AU17),"",AU17)</f>
      </c>
      <c r="P50" s="45"/>
      <c r="Q50" s="145"/>
      <c r="R50" s="145"/>
      <c r="S50" s="145"/>
      <c r="T50" s="145"/>
      <c r="U50" s="145"/>
      <c r="V50" s="145"/>
      <c r="W50" s="145"/>
      <c r="X50" s="145"/>
      <c r="Y50" s="145"/>
      <c r="AE50" s="45"/>
      <c r="AF50" s="46"/>
      <c r="AG50" s="47">
        <f>AK46</f>
        <v>3</v>
      </c>
      <c r="AH50" s="126">
        <f>IF(ISNA(AH11),0,IF(AH11="",0,IF(AH$46=$AG50,1,0)*AH11))</f>
        <v>0</v>
      </c>
      <c r="AI50" s="126">
        <f>IF(ISNA(AI11),0,IF(AI11="",0,IF(AI$46=$AG50,1,0)*AI11))</f>
        <v>0</v>
      </c>
      <c r="AJ50" s="126">
        <f>IF(ISNA(AJ11),0,IF(AJ11="",0,IF(AJ$46=$AG50,1,0)*AJ11))</f>
        <v>0</v>
      </c>
      <c r="AK50" s="126">
        <f>IF(ISNA(AK11),0,IF(AK11="",0,IF(AK$46=$AG50,1,0)*AK11))</f>
        <v>0</v>
      </c>
      <c r="AL50" s="126">
        <f>IF(ISNA(AL11),0,IF(AL11="",0,IF(AL$46=$AG50,1,0)*AL11))</f>
        <v>0</v>
      </c>
      <c r="AM50" s="126">
        <f>IF(ISNA(AM11),0,IF(AM11="",0,IF(AM$46=$AG50,1,0)*AM11))</f>
        <v>0</v>
      </c>
      <c r="AN50" s="126">
        <f>IF(ISNA(AN11),0,IF(AN11="",0,IF(AN$46=$AG50,1,0)*AN11))</f>
        <v>0</v>
      </c>
      <c r="AO50" s="126">
        <f>IF(ISNA(AO11),0,IF(AO11="",0,IF(AO$46=$AG50,1,0)*AO11))</f>
        <v>0</v>
      </c>
      <c r="AP50" s="126">
        <f>IF(ISNA(AP11),0,IF(AP11="",0,IF(AP$46=$AG50,1,0)*AP11))</f>
        <v>0</v>
      </c>
      <c r="AQ50" s="126">
        <f>IF(ISNA(AQ11),0,IF(AQ11="",0,IF(AQ$46=$AG50,1,0)*AQ11))</f>
        <v>0</v>
      </c>
      <c r="AR50" s="126">
        <f>IF(ISNA(AR11),0,IF(AR11="",0,IF(AR$46=$AG50,1,0)*AR11))</f>
        <v>0</v>
      </c>
      <c r="AS50" s="126">
        <f>IF(ISNA(AS11),0,IF(AS11="",0,IF(AS$46=$AG50,1,0)*AS11))</f>
        <v>0</v>
      </c>
      <c r="AT50" s="126">
        <f>IF(ISNA(AT11),0,IF(AT11="",0,IF(AT$46=$AG50,1,0)*AT11))</f>
        <v>0</v>
      </c>
      <c r="AU50" s="126">
        <f>IF(ISNA(AU11),0,IF(AU11="",0,IF(AU$46=$AG50,1,0)*AU11))</f>
        <v>0</v>
      </c>
    </row>
    <row r="51" spans="1:47" ht="14.25" customHeight="1">
      <c r="A51" s="137">
        <f>B16</f>
      </c>
      <c r="B51" s="142">
        <f>IF(ISNA(AH18),"",IF(AH18=1,IF(AH18=INDEX($B$41:$O$54,COLUMN()-COLUMN($A$40),ROW()-ROW($A$40)),AH18,"NG"),IF(OR(AH18=2,AH18=3),IF(INDEX($B$41:$O$54,COLUMN()-COLUMN($A$40),ROW()-ROW($A$40))=0,AH18,"NG"),IF(AH18=0,IF(OR(INDEX($B$41:$O$54,COLUMN()-COLUMN($A$40),ROW()-ROW($A$40))=2,INDEX($B$41:$O$54,COLUMN()-COLUMN($A$40),ROW()-ROW($A$40))=3),AH18,"NG"),""))))</f>
      </c>
      <c r="C51" s="144">
        <f>IF(ISNA(AI18),"",IF(AI18=1,IF(AI18=INDEX($B$41:$O$54,COLUMN()-COLUMN($A$40),ROW()-ROW($A$40)),AI18,"NG"),IF(OR(AI18=2,AI18=3),IF(INDEX($B$41:$O$54,COLUMN()-COLUMN($A$40),ROW()-ROW($A$40))=0,AI18,"NG"),IF(AI18=0,IF(OR(INDEX($B$41:$O$54,COLUMN()-COLUMN($A$40),ROW()-ROW($A$40))=2,INDEX($B$41:$O$54,COLUMN()-COLUMN($A$40),ROW()-ROW($A$40))=3),AI18,"NG"),""))))</f>
      </c>
      <c r="D51" s="144">
        <f>IF(ISNA(AJ18),"",IF(AJ18=1,IF(AJ18=INDEX($B$41:$O$54,COLUMN()-COLUMN($A$40),ROW()-ROW($A$40)),AJ18,"NG"),IF(OR(AJ18=2,AJ18=3),IF(INDEX($B$41:$O$54,COLUMN()-COLUMN($A$40),ROW()-ROW($A$40))=0,AJ18,"NG"),IF(AJ18=0,IF(OR(INDEX($B$41:$O$54,COLUMN()-COLUMN($A$40),ROW()-ROW($A$40))=2,INDEX($B$41:$O$54,COLUMN()-COLUMN($A$40),ROW()-ROW($A$40))=3),AJ18,"NG"),""))))</f>
      </c>
      <c r="E51" s="144">
        <f>IF(ISNA(AK18),"",IF(AK18=1,IF(AK18=INDEX($B$41:$O$54,COLUMN()-COLUMN($A$40),ROW()-ROW($A$40)),AK18,"NG"),IF(OR(AK18=2,AK18=3),IF(INDEX($B$41:$O$54,COLUMN()-COLUMN($A$40),ROW()-ROW($A$40))=0,AK18,"NG"),IF(AK18=0,IF(OR(INDEX($B$41:$O$54,COLUMN()-COLUMN($A$40),ROW()-ROW($A$40))=2,INDEX($B$41:$O$54,COLUMN()-COLUMN($A$40),ROW()-ROW($A$40))=3),AK18,"NG"),""))))</f>
      </c>
      <c r="F51" s="144">
        <f>IF(ISNA(AL18),"",IF(AL18=1,IF(AL18=INDEX($B$41:$O$54,COLUMN()-COLUMN($A$40),ROW()-ROW($A$40)),AL18,"NG"),IF(OR(AL18=2,AL18=3),IF(INDEX($B$41:$O$54,COLUMN()-COLUMN($A$40),ROW()-ROW($A$40))=0,AL18,"NG"),IF(AL18=0,IF(OR(INDEX($B$41:$O$54,COLUMN()-COLUMN($A$40),ROW()-ROW($A$40))=2,INDEX($B$41:$O$54,COLUMN()-COLUMN($A$40),ROW()-ROW($A$40))=3),AL18,"NG"),""))))</f>
      </c>
      <c r="G51" s="144">
        <f>IF(ISNA(AM18),"",IF(AM18=1,IF(AM18=INDEX($B$41:$O$54,COLUMN()-COLUMN($A$40),ROW()-ROW($A$40)),AM18,"NG"),IF(OR(AM18=2,AM18=3),IF(INDEX($B$41:$O$54,COLUMN()-COLUMN($A$40),ROW()-ROW($A$40))=0,AM18,"NG"),IF(AM18=0,IF(OR(INDEX($B$41:$O$54,COLUMN()-COLUMN($A$40),ROW()-ROW($A$40))=2,INDEX($B$41:$O$54,COLUMN()-COLUMN($A$40),ROW()-ROW($A$40))=3),AM18,"NG"),""))))</f>
      </c>
      <c r="H51" s="144">
        <f>IF(ISNA(AN18),"",IF(AN18=1,IF(AN18=INDEX($B$41:$O$54,COLUMN()-COLUMN($A$40),ROW()-ROW($A$40)),AN18,"NG"),IF(OR(AN18=2,AN18=3),IF(INDEX($B$41:$O$54,COLUMN()-COLUMN($A$40),ROW()-ROW($A$40))=0,AN18,"NG"),IF(AN18=0,IF(OR(INDEX($B$41:$O$54,COLUMN()-COLUMN($A$40),ROW()-ROW($A$40))=2,INDEX($B$41:$O$54,COLUMN()-COLUMN($A$40),ROW()-ROW($A$40))=3),AN18,"NG"),""))))</f>
      </c>
      <c r="I51" s="144">
        <f>IF(ISNA(AO18),"",IF(AO18=1,IF(AO18=INDEX($B$41:$O$54,COLUMN()-COLUMN($A$40),ROW()-ROW($A$40)),AO18,"NG"),IF(OR(AO18=2,AO18=3),IF(INDEX($B$41:$O$54,COLUMN()-COLUMN($A$40),ROW()-ROW($A$40))=0,AO18,"NG"),IF(AO18=0,IF(OR(INDEX($B$41:$O$54,COLUMN()-COLUMN($A$40),ROW()-ROW($A$40))=2,INDEX($B$41:$O$54,COLUMN()-COLUMN($A$40),ROW()-ROW($A$40))=3),AO18,"NG"),""))))</f>
      </c>
      <c r="J51" s="144">
        <f>IF(ISNA(AP18),"",IF(AP18=1,IF(AP18=INDEX($B$41:$O$54,COLUMN()-COLUMN($A$40),ROW()-ROW($A$40)),AP18,"NG"),IF(OR(AP18=2,AP18=3),IF(INDEX($B$41:$O$54,COLUMN()-COLUMN($A$40),ROW()-ROW($A$40))=0,AP18,"NG"),IF(AP18=0,IF(OR(INDEX($B$41:$O$54,COLUMN()-COLUMN($A$40),ROW()-ROW($A$40))=2,INDEX($B$41:$O$54,COLUMN()-COLUMN($A$40),ROW()-ROW($A$40))=3),AP18,"NG"),""))))</f>
      </c>
      <c r="K51" s="148">
        <f>IF(ISNA(AQ18),"",IF(AQ18=1,IF(AQ18=INDEX($B$41:$O$54,COLUMN()-COLUMN($A$40),ROW()-ROW($A$40)),AQ18,"NG"),IF(OR(AQ18=2,AQ18=3),IF(INDEX($B$41:$O$54,COLUMN()-COLUMN($A$40),ROW()-ROW($A$40))=0,AQ18,"NG"),IF(AQ18=0,IF(OR(INDEX($B$41:$O$54,COLUMN()-COLUMN($A$40),ROW()-ROW($A$40))=2,INDEX($B$41:$O$54,COLUMN()-COLUMN($A$40),ROW()-ROW($A$40))=3),AQ18,"NG"),""))))</f>
      </c>
      <c r="L51" s="149"/>
      <c r="M51" s="62">
        <f>IF(ISNA(AS18),"",AS18)</f>
      </c>
      <c r="N51" s="62">
        <f>IF(ISNA(AT18),"",AT18)</f>
      </c>
      <c r="O51" s="63">
        <f>IF(ISNA(AU18),"",AU18)</f>
      </c>
      <c r="P51" s="53"/>
      <c r="AE51" s="45"/>
      <c r="AF51" s="46"/>
      <c r="AG51" s="47">
        <f>AL46</f>
        <v>7</v>
      </c>
      <c r="AH51" s="126">
        <f>IF(ISNA(AH12),0,IF(AH12="",0,IF(AH$46=$AG51,1,0)*AH12))</f>
        <v>0</v>
      </c>
      <c r="AI51" s="126">
        <f>IF(ISNA(AI12),0,IF(AI12="",0,IF(AI$46=$AG51,1,0)*AI12))</f>
        <v>0</v>
      </c>
      <c r="AJ51" s="126">
        <f>IF(ISNA(AJ12),0,IF(AJ12="",0,IF(AJ$46=$AG51,1,0)*AJ12))</f>
        <v>0</v>
      </c>
      <c r="AK51" s="126">
        <f>IF(ISNA(AK12),0,IF(AK12="",0,IF(AK$46=$AG51,1,0)*AK12))</f>
        <v>0</v>
      </c>
      <c r="AL51" s="126">
        <f>IF(ISNA(AL12),0,IF(AL12="",0,IF(AL$46=$AG51,1,0)*AL12))</f>
        <v>0</v>
      </c>
      <c r="AM51" s="126">
        <f>IF(ISNA(AM12),0,IF(AM12="",0,IF(AM$46=$AG51,1,0)*AM12))</f>
        <v>0</v>
      </c>
      <c r="AN51" s="126">
        <f>IF(ISNA(AN12),0,IF(AN12="",0,IF(AN$46=$AG51,1,0)*AN12))</f>
        <v>0</v>
      </c>
      <c r="AO51" s="126">
        <f>IF(ISNA(AO12),0,IF(AO12="",0,IF(AO$46=$AG51,1,0)*AO12))</f>
        <v>0</v>
      </c>
      <c r="AP51" s="126">
        <f>IF(ISNA(AP12),0,IF(AP12="",0,IF(AP$46=$AG51,1,0)*AP12))</f>
        <v>0</v>
      </c>
      <c r="AQ51" s="126">
        <f>IF(ISNA(AQ12),0,IF(AQ12="",0,IF(AQ$46=$AG51,1,0)*AQ12))</f>
        <v>0</v>
      </c>
      <c r="AR51" s="126">
        <f>IF(ISNA(AR12),0,IF(AR12="",0,IF(AR$46=$AG51,1,0)*AR12))</f>
        <v>0</v>
      </c>
      <c r="AS51" s="126">
        <f>IF(ISNA(AS12),0,IF(AS12="",0,IF(AS$46=$AG51,1,0)*AS12))</f>
        <v>0</v>
      </c>
      <c r="AT51" s="126">
        <f>IF(ISNA(AT12),0,IF(AT12="",0,IF(AT$46=$AG51,1,0)*AT12))</f>
        <v>0</v>
      </c>
      <c r="AU51" s="126">
        <f>IF(ISNA(AU12),0,IF(AU12="",0,IF(AU$46=$AG51,1,0)*AU12))</f>
        <v>0</v>
      </c>
    </row>
    <row r="52" spans="1:47" ht="14.25" customHeight="1">
      <c r="A52" s="137">
        <f>B17</f>
      </c>
      <c r="B52" s="142">
        <f>IF(ISNA(AH19),"",IF(AH19=1,IF(AH19=INDEX($B$41:$O$54,COLUMN()-COLUMN($A$40),ROW()-ROW($A$40)),AH19,"NG"),IF(OR(AH19=2,AH19=3),IF(INDEX($B$41:$O$54,COLUMN()-COLUMN($A$40),ROW()-ROW($A$40))=0,AH19,"NG"),IF(AH19=0,IF(OR(INDEX($B$41:$O$54,COLUMN()-COLUMN($A$40),ROW()-ROW($A$40))=2,INDEX($B$41:$O$54,COLUMN()-COLUMN($A$40),ROW()-ROW($A$40))=3),AH19,"NG"),""))))</f>
      </c>
      <c r="C52" s="144">
        <f>IF(ISNA(AI19),"",IF(AI19=1,IF(AI19=INDEX($B$41:$O$54,COLUMN()-COLUMN($A$40),ROW()-ROW($A$40)),AI19,"NG"),IF(OR(AI19=2,AI19=3),IF(INDEX($B$41:$O$54,COLUMN()-COLUMN($A$40),ROW()-ROW($A$40))=0,AI19,"NG"),IF(AI19=0,IF(OR(INDEX($B$41:$O$54,COLUMN()-COLUMN($A$40),ROW()-ROW($A$40))=2,INDEX($B$41:$O$54,COLUMN()-COLUMN($A$40),ROW()-ROW($A$40))=3),AI19,"NG"),""))))</f>
      </c>
      <c r="D52" s="144">
        <f>IF(ISNA(AJ19),"",IF(AJ19=1,IF(AJ19=INDEX($B$41:$O$54,COLUMN()-COLUMN($A$40),ROW()-ROW($A$40)),AJ19,"NG"),IF(OR(AJ19=2,AJ19=3),IF(INDEX($B$41:$O$54,COLUMN()-COLUMN($A$40),ROW()-ROW($A$40))=0,AJ19,"NG"),IF(AJ19=0,IF(OR(INDEX($B$41:$O$54,COLUMN()-COLUMN($A$40),ROW()-ROW($A$40))=2,INDEX($B$41:$O$54,COLUMN()-COLUMN($A$40),ROW()-ROW($A$40))=3),AJ19,"NG"),""))))</f>
      </c>
      <c r="E52" s="144">
        <f>IF(ISNA(AK19),"",IF(AK19=1,IF(AK19=INDEX($B$41:$O$54,COLUMN()-COLUMN($A$40),ROW()-ROW($A$40)),AK19,"NG"),IF(OR(AK19=2,AK19=3),IF(INDEX($B$41:$O$54,COLUMN()-COLUMN($A$40),ROW()-ROW($A$40))=0,AK19,"NG"),IF(AK19=0,IF(OR(INDEX($B$41:$O$54,COLUMN()-COLUMN($A$40),ROW()-ROW($A$40))=2,INDEX($B$41:$O$54,COLUMN()-COLUMN($A$40),ROW()-ROW($A$40))=3),AK19,"NG"),""))))</f>
      </c>
      <c r="F52" s="144">
        <f>IF(ISNA(AL19),"",IF(AL19=1,IF(AL19=INDEX($B$41:$O$54,COLUMN()-COLUMN($A$40),ROW()-ROW($A$40)),AL19,"NG"),IF(OR(AL19=2,AL19=3),IF(INDEX($B$41:$O$54,COLUMN()-COLUMN($A$40),ROW()-ROW($A$40))=0,AL19,"NG"),IF(AL19=0,IF(OR(INDEX($B$41:$O$54,COLUMN()-COLUMN($A$40),ROW()-ROW($A$40))=2,INDEX($B$41:$O$54,COLUMN()-COLUMN($A$40),ROW()-ROW($A$40))=3),AL19,"NG"),""))))</f>
      </c>
      <c r="G52" s="144">
        <f>IF(ISNA(AM19),"",IF(AM19=1,IF(AM19=INDEX($B$41:$O$54,COLUMN()-COLUMN($A$40),ROW()-ROW($A$40)),AM19,"NG"),IF(OR(AM19=2,AM19=3),IF(INDEX($B$41:$O$54,COLUMN()-COLUMN($A$40),ROW()-ROW($A$40))=0,AM19,"NG"),IF(AM19=0,IF(OR(INDEX($B$41:$O$54,COLUMN()-COLUMN($A$40),ROW()-ROW($A$40))=2,INDEX($B$41:$O$54,COLUMN()-COLUMN($A$40),ROW()-ROW($A$40))=3),AM19,"NG"),""))))</f>
      </c>
      <c r="H52" s="144">
        <f>IF(ISNA(AN19),"",IF(AN19=1,IF(AN19=INDEX($B$41:$O$54,COLUMN()-COLUMN($A$40),ROW()-ROW($A$40)),AN19,"NG"),IF(OR(AN19=2,AN19=3),IF(INDEX($B$41:$O$54,COLUMN()-COLUMN($A$40),ROW()-ROW($A$40))=0,AN19,"NG"),IF(AN19=0,IF(OR(INDEX($B$41:$O$54,COLUMN()-COLUMN($A$40),ROW()-ROW($A$40))=2,INDEX($B$41:$O$54,COLUMN()-COLUMN($A$40),ROW()-ROW($A$40))=3),AN19,"NG"),""))))</f>
      </c>
      <c r="I52" s="144">
        <f>IF(ISNA(AO19),"",IF(AO19=1,IF(AO19=INDEX($B$41:$O$54,COLUMN()-COLUMN($A$40),ROW()-ROW($A$40)),AO19,"NG"),IF(OR(AO19=2,AO19=3),IF(INDEX($B$41:$O$54,COLUMN()-COLUMN($A$40),ROW()-ROW($A$40))=0,AO19,"NG"),IF(AO19=0,IF(OR(INDEX($B$41:$O$54,COLUMN()-COLUMN($A$40),ROW()-ROW($A$40))=2,INDEX($B$41:$O$54,COLUMN()-COLUMN($A$40),ROW()-ROW($A$40))=3),AO19,"NG"),""))))</f>
      </c>
      <c r="J52" s="144">
        <f>IF(ISNA(AP19),"",IF(AP19=1,IF(AP19=INDEX($B$41:$O$54,COLUMN()-COLUMN($A$40),ROW()-ROW($A$40)),AP19,"NG"),IF(OR(AP19=2,AP19=3),IF(INDEX($B$41:$O$54,COLUMN()-COLUMN($A$40),ROW()-ROW($A$40))=0,AP19,"NG"),IF(AP19=0,IF(OR(INDEX($B$41:$O$54,COLUMN()-COLUMN($A$40),ROW()-ROW($A$40))=2,INDEX($B$41:$O$54,COLUMN()-COLUMN($A$40),ROW()-ROW($A$40))=3),AP19,"NG"),""))))</f>
      </c>
      <c r="K52" s="144">
        <f>IF(ISNA(AQ19),"",IF(AQ19=1,IF(AQ19=INDEX($B$41:$O$54,COLUMN()-COLUMN($A$40),ROW()-ROW($A$40)),AQ19,"NG"),IF(OR(AQ19=2,AQ19=3),IF(INDEX($B$41:$O$54,COLUMN()-COLUMN($A$40),ROW()-ROW($A$40))=0,AQ19,"NG"),IF(AQ19=0,IF(OR(INDEX($B$41:$O$54,COLUMN()-COLUMN($A$40),ROW()-ROW($A$40))=2,INDEX($B$41:$O$54,COLUMN()-COLUMN($A$40),ROW()-ROW($A$40))=3),AQ19,"NG"),""))))</f>
      </c>
      <c r="L52" s="144">
        <f>IF(ISNA(AR19),"",IF(AR19=1,IF(AR19=INDEX($B$41:$O$54,COLUMN()-COLUMN($A$40),ROW()-ROW($A$40)),AR19,"NG"),IF(OR(AR19=2,AR19=3),IF(INDEX($B$41:$O$54,COLUMN()-COLUMN($A$40),ROW()-ROW($A$40))=0,AR19,"NG"),IF(AR19=0,IF(OR(INDEX($B$41:$O$54,COLUMN()-COLUMN($A$40),ROW()-ROW($A$40))=2,INDEX($B$41:$O$54,COLUMN()-COLUMN($A$40),ROW()-ROW($A$40))=3),AR19,"NG"),""))))</f>
      </c>
      <c r="M52" s="147"/>
      <c r="N52" s="62">
        <f>IF(ISNA(AT19),"",AT19)</f>
      </c>
      <c r="O52" s="63">
        <f>IF(ISNA(AU19),"",AU19)</f>
      </c>
      <c r="P52" s="53"/>
      <c r="R52" s="132" t="s">
        <v>203</v>
      </c>
      <c r="S52" s="132"/>
      <c r="T52" s="132"/>
      <c r="U52" s="132"/>
      <c r="V52" s="132"/>
      <c r="W52" s="132"/>
      <c r="X52" s="132"/>
      <c r="Y52" s="132"/>
      <c r="Z52" s="132"/>
      <c r="AE52" s="45"/>
      <c r="AF52" s="46"/>
      <c r="AG52" s="47">
        <f>AM46</f>
        <v>9</v>
      </c>
      <c r="AH52" s="126">
        <f>IF(ISNA(AH13),0,IF(AH13="",0,IF(AH$46=$AG52,1,0)*AH13))</f>
        <v>0</v>
      </c>
      <c r="AI52" s="126">
        <f>IF(ISNA(AI13),0,IF(AI13="",0,IF(AI$46=$AG52,1,0)*AI13))</f>
        <v>0</v>
      </c>
      <c r="AJ52" s="126">
        <f>IF(ISNA(AJ13),0,IF(AJ13="",0,IF(AJ$46=$AG52,1,0)*AJ13))</f>
        <v>0</v>
      </c>
      <c r="AK52" s="126">
        <f>IF(ISNA(AK13),0,IF(AK13="",0,IF(AK$46=$AG52,1,0)*AK13))</f>
        <v>0</v>
      </c>
      <c r="AL52" s="126">
        <f>IF(ISNA(AL13),0,IF(AL13="",0,IF(AL$46=$AG52,1,0)*AL13))</f>
        <v>0</v>
      </c>
      <c r="AM52" s="126">
        <f>IF(ISNA(AM13),0,IF(AM13="",0,IF(AM$46=$AG52,1,0)*AM13))</f>
        <v>0</v>
      </c>
      <c r="AN52" s="126">
        <f>IF(ISNA(AN13),0,IF(AN13="",0,IF(AN$46=$AG52,1,0)*AN13))</f>
        <v>0</v>
      </c>
      <c r="AO52" s="126">
        <f>IF(ISNA(AO13),0,IF(AO13="",0,IF(AO$46=$AG52,1,0)*AO13))</f>
        <v>0</v>
      </c>
      <c r="AP52" s="126">
        <f>IF(ISNA(AP13),0,IF(AP13="",0,IF(AP$46=$AG52,1,0)*AP13))</f>
        <v>0</v>
      </c>
      <c r="AQ52" s="126">
        <f>IF(ISNA(AQ13),0,IF(AQ13="",0,IF(AQ$46=$AG52,1,0)*AQ13))</f>
        <v>0</v>
      </c>
      <c r="AR52" s="126">
        <f>IF(ISNA(AR13),0,IF(AR13="",0,IF(AR$46=$AG52,1,0)*AR13))</f>
        <v>0</v>
      </c>
      <c r="AS52" s="126">
        <f>IF(ISNA(AS13),0,IF(AS13="",0,IF(AS$46=$AG52,1,0)*AS13))</f>
        <v>0</v>
      </c>
      <c r="AT52" s="126">
        <f>IF(ISNA(AT13),0,IF(AT13="",0,IF(AT$46=$AG52,1,0)*AT13))</f>
        <v>0</v>
      </c>
      <c r="AU52" s="126">
        <f>IF(ISNA(AU13),0,IF(AU13="",0,IF(AU$46=$AG52,1,0)*AU13))</f>
        <v>0</v>
      </c>
    </row>
    <row r="53" spans="1:47" ht="14.25" customHeight="1">
      <c r="A53" s="137">
        <f>B18</f>
      </c>
      <c r="B53" s="142">
        <f>IF(ISNA(AH20),"",IF(AH20=1,IF(AH20=INDEX($B$41:$O$54,COLUMN()-COLUMN($A$40),ROW()-ROW($A$40)),AH20,"NG"),IF(OR(AH20=2,AH20=3),IF(INDEX($B$41:$O$54,COLUMN()-COLUMN($A$40),ROW()-ROW($A$40))=0,AH20,"NG"),IF(AH20=0,IF(OR(INDEX($B$41:$O$54,COLUMN()-COLUMN($A$40),ROW()-ROW($A$40))=2,INDEX($B$41:$O$54,COLUMN()-COLUMN($A$40),ROW()-ROW($A$40))=3),AH20,"NG"),""))))</f>
      </c>
      <c r="C53" s="144">
        <f>IF(ISNA(AI20),"",IF(AI20=1,IF(AI20=INDEX($B$41:$O$54,COLUMN()-COLUMN($A$40),ROW()-ROW($A$40)),AI20,"NG"),IF(OR(AI20=2,AI20=3),IF(INDEX($B$41:$O$54,COLUMN()-COLUMN($A$40),ROW()-ROW($A$40))=0,AI20,"NG"),IF(AI20=0,IF(OR(INDEX($B$41:$O$54,COLUMN()-COLUMN($A$40),ROW()-ROW($A$40))=2,INDEX($B$41:$O$54,COLUMN()-COLUMN($A$40),ROW()-ROW($A$40))=3),AI20,"NG"),""))))</f>
      </c>
      <c r="D53" s="144">
        <f>IF(ISNA(AJ20),"",IF(AJ20=1,IF(AJ20=INDEX($B$41:$O$54,COLUMN()-COLUMN($A$40),ROW()-ROW($A$40)),AJ20,"NG"),IF(OR(AJ20=2,AJ20=3),IF(INDEX($B$41:$O$54,COLUMN()-COLUMN($A$40),ROW()-ROW($A$40))=0,AJ20,"NG"),IF(AJ20=0,IF(OR(INDEX($B$41:$O$54,COLUMN()-COLUMN($A$40),ROW()-ROW($A$40))=2,INDEX($B$41:$O$54,COLUMN()-COLUMN($A$40),ROW()-ROW($A$40))=3),AJ20,"NG"),""))))</f>
      </c>
      <c r="E53" s="144">
        <f>IF(ISNA(AK20),"",IF(AK20=1,IF(AK20=INDEX($B$41:$O$54,COLUMN()-COLUMN($A$40),ROW()-ROW($A$40)),AK20,"NG"),IF(OR(AK20=2,AK20=3),IF(INDEX($B$41:$O$54,COLUMN()-COLUMN($A$40),ROW()-ROW($A$40))=0,AK20,"NG"),IF(AK20=0,IF(OR(INDEX($B$41:$O$54,COLUMN()-COLUMN($A$40),ROW()-ROW($A$40))=2,INDEX($B$41:$O$54,COLUMN()-COLUMN($A$40),ROW()-ROW($A$40))=3),AK20,"NG"),""))))</f>
      </c>
      <c r="F53" s="144">
        <f>IF(ISNA(AL20),"",IF(AL20=1,IF(AL20=INDEX($B$41:$O$54,COLUMN()-COLUMN($A$40),ROW()-ROW($A$40)),AL20,"NG"),IF(OR(AL20=2,AL20=3),IF(INDEX($B$41:$O$54,COLUMN()-COLUMN($A$40),ROW()-ROW($A$40))=0,AL20,"NG"),IF(AL20=0,IF(OR(INDEX($B$41:$O$54,COLUMN()-COLUMN($A$40),ROW()-ROW($A$40))=2,INDEX($B$41:$O$54,COLUMN()-COLUMN($A$40),ROW()-ROW($A$40))=3),AL20,"NG"),""))))</f>
      </c>
      <c r="G53" s="144">
        <f>IF(ISNA(AM20),"",IF(AM20=1,IF(AM20=INDEX($B$41:$O$54,COLUMN()-COLUMN($A$40),ROW()-ROW($A$40)),AM20,"NG"),IF(OR(AM20=2,AM20=3),IF(INDEX($B$41:$O$54,COLUMN()-COLUMN($A$40),ROW()-ROW($A$40))=0,AM20,"NG"),IF(AM20=0,IF(OR(INDEX($B$41:$O$54,COLUMN()-COLUMN($A$40),ROW()-ROW($A$40))=2,INDEX($B$41:$O$54,COLUMN()-COLUMN($A$40),ROW()-ROW($A$40))=3),AM20,"NG"),""))))</f>
      </c>
      <c r="H53" s="144">
        <f>IF(ISNA(AN20),"",IF(AN20=1,IF(AN20=INDEX($B$41:$O$54,COLUMN()-COLUMN($A$40),ROW()-ROW($A$40)),AN20,"NG"),IF(OR(AN20=2,AN20=3),IF(INDEX($B$41:$O$54,COLUMN()-COLUMN($A$40),ROW()-ROW($A$40))=0,AN20,"NG"),IF(AN20=0,IF(OR(INDEX($B$41:$O$54,COLUMN()-COLUMN($A$40),ROW()-ROW($A$40))=2,INDEX($B$41:$O$54,COLUMN()-COLUMN($A$40),ROW()-ROW($A$40))=3),AN20,"NG"),""))))</f>
      </c>
      <c r="I53" s="144">
        <f>IF(ISNA(AO20),"",IF(AO20=1,IF(AO20=INDEX($B$41:$O$54,COLUMN()-COLUMN($A$40),ROW()-ROW($A$40)),AO20,"NG"),IF(OR(AO20=2,AO20=3),IF(INDEX($B$41:$O$54,COLUMN()-COLUMN($A$40),ROW()-ROW($A$40))=0,AO20,"NG"),IF(AO20=0,IF(OR(INDEX($B$41:$O$54,COLUMN()-COLUMN($A$40),ROW()-ROW($A$40))=2,INDEX($B$41:$O$54,COLUMN()-COLUMN($A$40),ROW()-ROW($A$40))=3),AO20,"NG"),""))))</f>
      </c>
      <c r="J53" s="144">
        <f>IF(ISNA(AP20),"",IF(AP20=1,IF(AP20=INDEX($B$41:$O$54,COLUMN()-COLUMN($A$40),ROW()-ROW($A$40)),AP20,"NG"),IF(OR(AP20=2,AP20=3),IF(INDEX($B$41:$O$54,COLUMN()-COLUMN($A$40),ROW()-ROW($A$40))=0,AP20,"NG"),IF(AP20=0,IF(OR(INDEX($B$41:$O$54,COLUMN()-COLUMN($A$40),ROW()-ROW($A$40))=2,INDEX($B$41:$O$54,COLUMN()-COLUMN($A$40),ROW()-ROW($A$40))=3),AP20,"NG"),""))))</f>
      </c>
      <c r="K53" s="144">
        <f>IF(ISNA(AQ20),"",IF(AQ20=1,IF(AQ20=INDEX($B$41:$O$54,COLUMN()-COLUMN($A$40),ROW()-ROW($A$40)),AQ20,"NG"),IF(OR(AQ20=2,AQ20=3),IF(INDEX($B$41:$O$54,COLUMN()-COLUMN($A$40),ROW()-ROW($A$40))=0,AQ20,"NG"),IF(AQ20=0,IF(OR(INDEX($B$41:$O$54,COLUMN()-COLUMN($A$40),ROW()-ROW($A$40))=2,INDEX($B$41:$O$54,COLUMN()-COLUMN($A$40),ROW()-ROW($A$40))=3),AQ20,"NG"),""))))</f>
      </c>
      <c r="L53" s="144">
        <f>IF(ISNA(AR20),"",IF(AR20=1,IF(AR20=INDEX($B$41:$O$54,COLUMN()-COLUMN($A$40),ROW()-ROW($A$40)),AR20,"NG"),IF(OR(AR20=2,AR20=3),IF(INDEX($B$41:$O$54,COLUMN()-COLUMN($A$40),ROW()-ROW($A$40))=0,AR20,"NG"),IF(AR20=0,IF(OR(INDEX($B$41:$O$54,COLUMN()-COLUMN($A$40),ROW()-ROW($A$40))=2,INDEX($B$41:$O$54,COLUMN()-COLUMN($A$40),ROW()-ROW($A$40))=3),AR20,"NG"),""))))</f>
      </c>
      <c r="M53" s="148">
        <f>IF(ISNA(AS20),"",IF(AS20=1,IF(AS20=INDEX($B$41:$O$54,COLUMN()-COLUMN($A$40),ROW()-ROW($A$40)),AS20,"NG"),IF(OR(AS20=2,AS20=3),IF(INDEX($B$41:$O$54,COLUMN()-COLUMN($A$40),ROW()-ROW($A$40))=0,AS20,"NG"),IF(AS20=0,IF(OR(INDEX($B$41:$O$54,COLUMN()-COLUMN($A$40),ROW()-ROW($A$40))=2,INDEX($B$41:$O$54,COLUMN()-COLUMN($A$40),ROW()-ROW($A$40))=3),AS20,"NG"),""))))</f>
      </c>
      <c r="N53" s="150"/>
      <c r="O53" s="63">
        <f>IF(ISNA(AU20),"",AU20)</f>
      </c>
      <c r="P53" s="53"/>
      <c r="R53" s="132"/>
      <c r="S53" s="132"/>
      <c r="T53" s="132"/>
      <c r="U53" s="132"/>
      <c r="V53" s="132"/>
      <c r="W53" s="132"/>
      <c r="X53" s="132"/>
      <c r="Y53" s="132"/>
      <c r="Z53" s="132"/>
      <c r="AE53" s="45"/>
      <c r="AF53" s="46"/>
      <c r="AG53" s="47">
        <f>AN46</f>
        <v>2</v>
      </c>
      <c r="AH53" s="126">
        <f>IF(ISNA(AH14),0,IF(AH14="",0,IF(AH$46=$AG53,1,0)*AH14))</f>
        <v>0</v>
      </c>
      <c r="AI53" s="126">
        <f>IF(ISNA(AI14),0,IF(AI14="",0,IF(AI$46=$AG53,1,0)*AI14))</f>
        <v>0</v>
      </c>
      <c r="AJ53" s="126">
        <f>IF(ISNA(AJ14),0,IF(AJ14="",0,IF(AJ$46=$AG53,1,0)*AJ14))</f>
        <v>0</v>
      </c>
      <c r="AK53" s="126">
        <f>IF(ISNA(AK14),0,IF(AK14="",0,IF(AK$46=$AG53,1,0)*AK14))</f>
        <v>0</v>
      </c>
      <c r="AL53" s="126">
        <f>IF(ISNA(AL14),0,IF(AL14="",0,IF(AL$46=$AG53,1,0)*AL14))</f>
        <v>0</v>
      </c>
      <c r="AM53" s="126">
        <f>IF(ISNA(AM14),0,IF(AM14="",0,IF(AM$46=$AG53,1,0)*AM14))</f>
        <v>0</v>
      </c>
      <c r="AN53" s="126">
        <f>IF(ISNA(AN14),0,IF(AN14="",0,IF(AN$46=$AG53,1,0)*AN14))</f>
        <v>0</v>
      </c>
      <c r="AO53" s="126">
        <f>IF(ISNA(AO14),0,IF(AO14="",0,IF(AO$46=$AG53,1,0)*AO14))</f>
        <v>0</v>
      </c>
      <c r="AP53" s="126">
        <f>IF(ISNA(AP14),0,IF(AP14="",0,IF(AP$46=$AG53,1,0)*AP14))</f>
        <v>0</v>
      </c>
      <c r="AQ53" s="126">
        <f>IF(ISNA(AQ14),0,IF(AQ14="",0,IF(AQ$46=$AG53,1,0)*AQ14))</f>
        <v>0</v>
      </c>
      <c r="AR53" s="126">
        <f>IF(ISNA(AR14),0,IF(AR14="",0,IF(AR$46=$AG53,1,0)*AR14))</f>
        <v>0</v>
      </c>
      <c r="AS53" s="126">
        <f>IF(ISNA(AS14),0,IF(AS14="",0,IF(AS$46=$AG53,1,0)*AS14))</f>
        <v>0</v>
      </c>
      <c r="AT53" s="126">
        <f>IF(ISNA(AT14),0,IF(AT14="",0,IF(AT$46=$AG53,1,0)*AT14))</f>
        <v>0</v>
      </c>
      <c r="AU53" s="126">
        <f>IF(ISNA(AU14),0,IF(AU14="",0,IF(AU$46=$AG53,1,0)*AU14))</f>
        <v>0</v>
      </c>
    </row>
    <row r="54" spans="1:47" ht="14.25" customHeight="1">
      <c r="A54" s="151">
        <f>B19</f>
      </c>
      <c r="B54" s="152">
        <f>IF(ISNA(AH21),"",IF(AH21=1,IF(AH21=INDEX($B$41:$O$54,COLUMN()-COLUMN($A$40),ROW()-ROW($A$40)),AH21,"NG"),IF(OR(AH21=2,AH21=3),IF(INDEX($B$41:$O$54,COLUMN()-COLUMN($A$40),ROW()-ROW($A$40))=0,AH21,"NG"),IF(AH21=0,IF(OR(INDEX($B$41:$O$54,COLUMN()-COLUMN($A$40),ROW()-ROW($A$40))=2,INDEX($B$41:$O$54,COLUMN()-COLUMN($A$40),ROW()-ROW($A$40))=3),AH21,"NG"),""))))</f>
      </c>
      <c r="C54" s="153">
        <f>IF(ISNA(AI21),"",IF(AI21=1,IF(AI21=INDEX($B$41:$O$54,COLUMN()-COLUMN($A$40),ROW()-ROW($A$40)),AI21,"NG"),IF(OR(AI21=2,AI21=3),IF(INDEX($B$41:$O$54,COLUMN()-COLUMN($A$40),ROW()-ROW($A$40))=0,AI21,"NG"),IF(AI21=0,IF(OR(INDEX($B$41:$O$54,COLUMN()-COLUMN($A$40),ROW()-ROW($A$40))=2,INDEX($B$41:$O$54,COLUMN()-COLUMN($A$40),ROW()-ROW($A$40))=3),AI21,"NG"),""))))</f>
      </c>
      <c r="D54" s="153">
        <f>IF(ISNA(AJ21),"",IF(AJ21=1,IF(AJ21=INDEX($B$41:$O$54,COLUMN()-COLUMN($A$40),ROW()-ROW($A$40)),AJ21,"NG"),IF(OR(AJ21=2,AJ21=3),IF(INDEX($B$41:$O$54,COLUMN()-COLUMN($A$40),ROW()-ROW($A$40))=0,AJ21,"NG"),IF(AJ21=0,IF(OR(INDEX($B$41:$O$54,COLUMN()-COLUMN($A$40),ROW()-ROW($A$40))=2,INDEX($B$41:$O$54,COLUMN()-COLUMN($A$40),ROW()-ROW($A$40))=3),AJ21,"NG"),""))))</f>
      </c>
      <c r="E54" s="153">
        <f>IF(ISNA(AK21),"",IF(AK21=1,IF(AK21=INDEX($B$41:$O$54,COLUMN()-COLUMN($A$40),ROW()-ROW($A$40)),AK21,"NG"),IF(OR(AK21=2,AK21=3),IF(INDEX($B$41:$O$54,COLUMN()-COLUMN($A$40),ROW()-ROW($A$40))=0,AK21,"NG"),IF(AK21=0,IF(OR(INDEX($B$41:$O$54,COLUMN()-COLUMN($A$40),ROW()-ROW($A$40))=2,INDEX($B$41:$O$54,COLUMN()-COLUMN($A$40),ROW()-ROW($A$40))=3),AK21,"NG"),""))))</f>
      </c>
      <c r="F54" s="153">
        <f>IF(ISNA(AL21),"",IF(AL21=1,IF(AL21=INDEX($B$41:$O$54,COLUMN()-COLUMN($A$40),ROW()-ROW($A$40)),AL21,"NG"),IF(OR(AL21=2,AL21=3),IF(INDEX($B$41:$O$54,COLUMN()-COLUMN($A$40),ROW()-ROW($A$40))=0,AL21,"NG"),IF(AL21=0,IF(OR(INDEX($B$41:$O$54,COLUMN()-COLUMN($A$40),ROW()-ROW($A$40))=2,INDEX($B$41:$O$54,COLUMN()-COLUMN($A$40),ROW()-ROW($A$40))=3),AL21,"NG"),""))))</f>
      </c>
      <c r="G54" s="153">
        <f>IF(ISNA(AM21),"",IF(AM21=1,IF(AM21=INDEX($B$41:$O$54,COLUMN()-COLUMN($A$40),ROW()-ROW($A$40)),AM21,"NG"),IF(OR(AM21=2,AM21=3),IF(INDEX($B$41:$O$54,COLUMN()-COLUMN($A$40),ROW()-ROW($A$40))=0,AM21,"NG"),IF(AM21=0,IF(OR(INDEX($B$41:$O$54,COLUMN()-COLUMN($A$40),ROW()-ROW($A$40))=2,INDEX($B$41:$O$54,COLUMN()-COLUMN($A$40),ROW()-ROW($A$40))=3),AM21,"NG"),""))))</f>
      </c>
      <c r="H54" s="153">
        <f>IF(ISNA(AN21),"",IF(AN21=1,IF(AN21=INDEX($B$41:$O$54,COLUMN()-COLUMN($A$40),ROW()-ROW($A$40)),AN21,"NG"),IF(OR(AN21=2,AN21=3),IF(INDEX($B$41:$O$54,COLUMN()-COLUMN($A$40),ROW()-ROW($A$40))=0,AN21,"NG"),IF(AN21=0,IF(OR(INDEX($B$41:$O$54,COLUMN()-COLUMN($A$40),ROW()-ROW($A$40))=2,INDEX($B$41:$O$54,COLUMN()-COLUMN($A$40),ROW()-ROW($A$40))=3),AN21,"NG"),""))))</f>
      </c>
      <c r="I54" s="153">
        <f>IF(ISNA(AO21),"",IF(AO21=1,IF(AO21=INDEX($B$41:$O$54,COLUMN()-COLUMN($A$40),ROW()-ROW($A$40)),AO21,"NG"),IF(OR(AO21=2,AO21=3),IF(INDEX($B$41:$O$54,COLUMN()-COLUMN($A$40),ROW()-ROW($A$40))=0,AO21,"NG"),IF(AO21=0,IF(OR(INDEX($B$41:$O$54,COLUMN()-COLUMN($A$40),ROW()-ROW($A$40))=2,INDEX($B$41:$O$54,COLUMN()-COLUMN($A$40),ROW()-ROW($A$40))=3),AO21,"NG"),""))))</f>
      </c>
      <c r="J54" s="153">
        <f>IF(ISNA(AP21),"",IF(AP21=1,IF(AP21=INDEX($B$41:$O$54,COLUMN()-COLUMN($A$40),ROW()-ROW($A$40)),AP21,"NG"),IF(OR(AP21=2,AP21=3),IF(INDEX($B$41:$O$54,COLUMN()-COLUMN($A$40),ROW()-ROW($A$40))=0,AP21,"NG"),IF(AP21=0,IF(OR(INDEX($B$41:$O$54,COLUMN()-COLUMN($A$40),ROW()-ROW($A$40))=2,INDEX($B$41:$O$54,COLUMN()-COLUMN($A$40),ROW()-ROW($A$40))=3),AP21,"NG"),""))))</f>
      </c>
      <c r="K54" s="153">
        <f>IF(ISNA(AQ21),"",IF(AQ21=1,IF(AQ21=INDEX($B$41:$O$54,COLUMN()-COLUMN($A$40),ROW()-ROW($A$40)),AQ21,"NG"),IF(OR(AQ21=2,AQ21=3),IF(INDEX($B$41:$O$54,COLUMN()-COLUMN($A$40),ROW()-ROW($A$40))=0,AQ21,"NG"),IF(AQ21=0,IF(OR(INDEX($B$41:$O$54,COLUMN()-COLUMN($A$40),ROW()-ROW($A$40))=2,INDEX($B$41:$O$54,COLUMN()-COLUMN($A$40),ROW()-ROW($A$40))=3),AQ21,"NG"),""))))</f>
      </c>
      <c r="L54" s="153">
        <f>IF(ISNA(AR21),"",IF(AR21=1,IF(AR21=INDEX($B$41:$O$54,COLUMN()-COLUMN($A$40),ROW()-ROW($A$40)),AR21,"NG"),IF(OR(AR21=2,AR21=3),IF(INDEX($B$41:$O$54,COLUMN()-COLUMN($A$40),ROW()-ROW($A$40))=0,AR21,"NG"),IF(AR21=0,IF(OR(INDEX($B$41:$O$54,COLUMN()-COLUMN($A$40),ROW()-ROW($A$40))=2,INDEX($B$41:$O$54,COLUMN()-COLUMN($A$40),ROW()-ROW($A$40))=3),AR21,"NG"),""))))</f>
      </c>
      <c r="M54" s="153">
        <f>IF(ISNA(AS21),"",IF(AS21=1,IF(AS21=INDEX($B$41:$O$54,COLUMN()-COLUMN($A$40),ROW()-ROW($A$40)),AS21,"NG"),IF(OR(AS21=2,AS21=3),IF(INDEX($B$41:$O$54,COLUMN()-COLUMN($A$40),ROW()-ROW($A$40))=0,AS21,"NG"),IF(AS21=0,IF(OR(INDEX($B$41:$O$54,COLUMN()-COLUMN($A$40),ROW()-ROW($A$40))=2,INDEX($B$41:$O$54,COLUMN()-COLUMN($A$40),ROW()-ROW($A$40))=3),AS21,"NG"),""))))</f>
      </c>
      <c r="N54" s="153">
        <f>IF(ISNA(AT21),"",IF(AT21=1,IF(AT21=INDEX($B$41:$O$54,COLUMN()-COLUMN($A$40),ROW()-ROW($A$40)),AT21,"NG"),IF(OR(AT21=2,AT21=3),IF(INDEX($B$41:$O$54,COLUMN()-COLUMN($A$40),ROW()-ROW($A$40))=0,AT21,"NG"),IF(AT21=0,IF(OR(INDEX($B$41:$O$54,COLUMN()-COLUMN($A$40),ROW()-ROW($A$40))=2,INDEX($B$41:$O$54,COLUMN()-COLUMN($A$40),ROW()-ROW($A$40))=3),AT21,"NG"),""))))</f>
      </c>
      <c r="O54" s="154"/>
      <c r="P54" s="155" t="s">
        <v>2</v>
      </c>
      <c r="R54" s="132"/>
      <c r="S54" s="132"/>
      <c r="T54" s="132"/>
      <c r="U54" s="132"/>
      <c r="V54" s="132"/>
      <c r="W54" s="132"/>
      <c r="X54" s="132"/>
      <c r="Y54" s="132"/>
      <c r="Z54" s="132"/>
      <c r="AE54" s="45"/>
      <c r="AF54" s="46"/>
      <c r="AG54" s="47">
        <f>AO46</f>
        <v>8</v>
      </c>
      <c r="AH54" s="126">
        <f>IF(ISNA(AH15),0,IF(AH15="",0,IF(AH$46=$AG54,1,0)*AH15))</f>
        <v>0</v>
      </c>
      <c r="AI54" s="126">
        <f>IF(ISNA(AI15),0,IF(AI15="",0,IF(AI$46=$AG54,1,0)*AI15))</f>
        <v>0</v>
      </c>
      <c r="AJ54" s="126">
        <f>IF(ISNA(AJ15),0,IF(AJ15="",0,IF(AJ$46=$AG54,1,0)*AJ15))</f>
        <v>0</v>
      </c>
      <c r="AK54" s="126">
        <f>IF(ISNA(AK15),0,IF(AK15="",0,IF(AK$46=$AG54,1,0)*AK15))</f>
        <v>0</v>
      </c>
      <c r="AL54" s="126">
        <f>IF(ISNA(AL15),0,IF(AL15="",0,IF(AL$46=$AG54,1,0)*AL15))</f>
        <v>0</v>
      </c>
      <c r="AM54" s="126">
        <f>IF(ISNA(AM15),0,IF(AM15="",0,IF(AM$46=$AG54,1,0)*AM15))</f>
        <v>0</v>
      </c>
      <c r="AN54" s="126">
        <f>IF(ISNA(AN15),0,IF(AN15="",0,IF(AN$46=$AG54,1,0)*AN15))</f>
        <v>0</v>
      </c>
      <c r="AO54" s="126">
        <f>IF(ISNA(AO15),0,IF(AO15="",0,IF(AO$46=$AG54,1,0)*AO15))</f>
        <v>0</v>
      </c>
      <c r="AP54" s="126">
        <f>IF(ISNA(AP15),0,IF(AP15="",0,IF(AP$46=$AG54,1,0)*AP15))</f>
        <v>0</v>
      </c>
      <c r="AQ54" s="126">
        <f>IF(ISNA(AQ15),0,IF(AQ15="",0,IF(AQ$46=$AG54,1,0)*AQ15))</f>
        <v>0</v>
      </c>
      <c r="AR54" s="126">
        <f>IF(ISNA(AR15),0,IF(AR15="",0,IF(AR$46=$AG54,1,0)*AR15))</f>
        <v>0</v>
      </c>
      <c r="AS54" s="126">
        <f>IF(ISNA(AS15),0,IF(AS15="",0,IF(AS$46=$AG54,1,0)*AS15))</f>
        <v>0</v>
      </c>
      <c r="AT54" s="126">
        <f>IF(ISNA(AT15),0,IF(AT15="",0,IF(AT$46=$AG54,1,0)*AT15))</f>
        <v>0</v>
      </c>
      <c r="AU54" s="126">
        <f>IF(ISNA(AU15),0,IF(AU15="",0,IF(AU$46=$AG54,1,0)*AU15))</f>
        <v>0</v>
      </c>
    </row>
    <row r="55" spans="1:47" ht="14.25" customHeight="1">
      <c r="A55" s="156">
        <f>AG22</f>
        <v>0</v>
      </c>
      <c r="B55" s="157">
        <f>AH22</f>
        <v>4</v>
      </c>
      <c r="C55" s="157">
        <f>AI22</f>
        <v>4</v>
      </c>
      <c r="D55" s="157">
        <f>AJ22</f>
        <v>8</v>
      </c>
      <c r="E55" s="157">
        <f>AK22</f>
        <v>5</v>
      </c>
      <c r="F55" s="157">
        <f>AL22</f>
        <v>4</v>
      </c>
      <c r="G55" s="157">
        <f>AM22</f>
        <v>2</v>
      </c>
      <c r="H55" s="157">
        <f>AN22</f>
        <v>8</v>
      </c>
      <c r="I55" s="157">
        <f>AO22</f>
        <v>3</v>
      </c>
      <c r="J55" s="157">
        <f>AP22</f>
        <v>5</v>
      </c>
      <c r="K55" s="157">
        <f>AQ22</f>
        <v>1</v>
      </c>
      <c r="L55" s="157">
        <f>AR22</f>
        <v>0</v>
      </c>
      <c r="M55" s="157">
        <f>AS22</f>
        <v>0</v>
      </c>
      <c r="N55" s="157">
        <f>AT22</f>
        <v>0</v>
      </c>
      <c r="O55" s="157">
        <f>AU22</f>
        <v>0</v>
      </c>
      <c r="P55" s="158">
        <f>SUM(B55:O55)</f>
        <v>44</v>
      </c>
      <c r="R55" s="159">
        <f>IF(P55+P56=P58,"","勝利数と敗戦数が一致していない")</f>
        <v>0</v>
      </c>
      <c r="S55" s="159"/>
      <c r="T55" s="159"/>
      <c r="U55" s="159"/>
      <c r="V55" s="159"/>
      <c r="W55" s="159"/>
      <c r="X55" s="159"/>
      <c r="Y55" s="159"/>
      <c r="Z55" s="159"/>
      <c r="AA55" s="159"/>
      <c r="AB55" s="159"/>
      <c r="AC55" s="159"/>
      <c r="AE55" s="45"/>
      <c r="AF55" s="46"/>
      <c r="AG55" s="47">
        <f>AP46</f>
        <v>4</v>
      </c>
      <c r="AH55" s="126">
        <f>IF(ISNA(AH16),0,IF(AH16="",0,IF(AH$46=$AG55,1,0)*AH16))</f>
        <v>0</v>
      </c>
      <c r="AI55" s="126">
        <f>IF(ISNA(AI16),0,IF(AI16="",0,IF(AI$46=$AG55,1,0)*AI16))</f>
        <v>0</v>
      </c>
      <c r="AJ55" s="126">
        <f>IF(ISNA(AJ16),0,IF(AJ16="",0,IF(AJ$46=$AG55,1,0)*AJ16))</f>
        <v>0</v>
      </c>
      <c r="AK55" s="126">
        <f>IF(ISNA(AK16),0,IF(AK16="",0,IF(AK$46=$AG55,1,0)*AK16))</f>
        <v>0</v>
      </c>
      <c r="AL55" s="126">
        <f>IF(ISNA(AL16),0,IF(AL16="",0,IF(AL$46=$AG55,1,0)*AL16))</f>
        <v>0</v>
      </c>
      <c r="AM55" s="126">
        <f>IF(ISNA(AM16),0,IF(AM16="",0,IF(AM$46=$AG55,1,0)*AM16))</f>
        <v>0</v>
      </c>
      <c r="AN55" s="126">
        <f>IF(ISNA(AN16),0,IF(AN16="",0,IF(AN$46=$AG55,1,0)*AN16))</f>
        <v>0</v>
      </c>
      <c r="AO55" s="126">
        <f>IF(ISNA(AO16),0,IF(AO16="",0,IF(AO$46=$AG55,1,0)*AO16))</f>
        <v>0</v>
      </c>
      <c r="AP55" s="126">
        <f>IF(ISNA(AP16),0,IF(AP16="",0,IF(AP$46=$AG55,1,0)*AP16))</f>
        <v>0</v>
      </c>
      <c r="AQ55" s="126">
        <f>IF(ISNA(AQ16),0,IF(AQ16="",0,IF(AQ$46=$AG55,1,0)*AQ16))</f>
        <v>0</v>
      </c>
      <c r="AR55" s="126">
        <f>IF(ISNA(AR16),0,IF(AR16="",0,IF(AR$46=$AG55,1,0)*AR16))</f>
        <v>0</v>
      </c>
      <c r="AS55" s="126">
        <f>IF(ISNA(AS16),0,IF(AS16="",0,IF(AS$46=$AG55,1,0)*AS16))</f>
        <v>0</v>
      </c>
      <c r="AT55" s="126">
        <f>IF(ISNA(AT16),0,IF(AT16="",0,IF(AT$46=$AG55,1,0)*AT16))</f>
        <v>0</v>
      </c>
      <c r="AU55" s="126">
        <f>IF(ISNA(AU16),0,IF(AU16="",0,IF(AU$46=$AG55,1,0)*AU16))</f>
        <v>0</v>
      </c>
    </row>
    <row r="56" spans="1:47" ht="14.25" customHeight="1">
      <c r="A56" s="59">
        <f>AG23</f>
        <v>0</v>
      </c>
      <c r="B56" s="62">
        <f>AH23</f>
        <v>0</v>
      </c>
      <c r="C56" s="62">
        <f>AI23</f>
        <v>0</v>
      </c>
      <c r="D56" s="62">
        <f>AJ23</f>
        <v>0</v>
      </c>
      <c r="E56" s="62">
        <f>AK23</f>
        <v>0</v>
      </c>
      <c r="F56" s="62">
        <f>AL23</f>
        <v>0</v>
      </c>
      <c r="G56" s="62">
        <f>AM23</f>
        <v>0</v>
      </c>
      <c r="H56" s="62">
        <f>AN23</f>
        <v>0</v>
      </c>
      <c r="I56" s="62">
        <f>AO23</f>
        <v>0</v>
      </c>
      <c r="J56" s="62">
        <f>AP23</f>
        <v>0</v>
      </c>
      <c r="K56" s="62">
        <f>AQ23</f>
        <v>0</v>
      </c>
      <c r="L56" s="62">
        <f>AR23</f>
        <v>0</v>
      </c>
      <c r="M56" s="62">
        <f>AS23</f>
        <v>0</v>
      </c>
      <c r="N56" s="62">
        <f>AT23</f>
        <v>0</v>
      </c>
      <c r="O56" s="62">
        <f>AU23</f>
        <v>0</v>
      </c>
      <c r="P56" s="158">
        <f>SUM(B56:O56)</f>
        <v>0</v>
      </c>
      <c r="R56" s="159"/>
      <c r="S56" s="159"/>
      <c r="T56" s="159"/>
      <c r="U56" s="159"/>
      <c r="V56" s="159"/>
      <c r="W56" s="159"/>
      <c r="X56" s="159"/>
      <c r="Y56" s="159"/>
      <c r="Z56" s="159"/>
      <c r="AA56" s="159"/>
      <c r="AB56" s="159"/>
      <c r="AC56" s="159"/>
      <c r="AE56" s="45"/>
      <c r="AF56" s="46"/>
      <c r="AG56" s="47">
        <f>AQ$46</f>
        <v>10</v>
      </c>
      <c r="AH56" s="126">
        <f>IF(ISNA(AH17),0,IF(AH17="",0,IF(AH$46=$AG56,1,0)*AH17))</f>
        <v>0</v>
      </c>
      <c r="AI56" s="126">
        <f>IF(ISNA(AI17),0,IF(AI17="",0,IF(AI$46=$AG56,1,0)*AI17))</f>
        <v>0</v>
      </c>
      <c r="AJ56" s="126">
        <f>IF(ISNA(AJ17),0,IF(AJ17="",0,IF(AJ$46=$AG56,1,0)*AJ17))</f>
        <v>0</v>
      </c>
      <c r="AK56" s="126">
        <f>IF(ISNA(AK17),0,IF(AK17="",0,IF(AK$46=$AG56,1,0)*AK17))</f>
        <v>0</v>
      </c>
      <c r="AL56" s="126">
        <f>IF(ISNA(AL17),0,IF(AL17="",0,IF(AL$46=$AG56,1,0)*AL17))</f>
        <v>0</v>
      </c>
      <c r="AM56" s="126">
        <f>IF(ISNA(AM17),0,IF(AM17="",0,IF(AM$46=$AG56,1,0)*AM17))</f>
        <v>0</v>
      </c>
      <c r="AN56" s="126">
        <f>IF(ISNA(AN17),0,IF(AN17="",0,IF(AN$46=$AG56,1,0)*AN17))</f>
        <v>0</v>
      </c>
      <c r="AO56" s="126">
        <f>IF(ISNA(AO17),0,IF(AO17="",0,IF(AO$46=$AG56,1,0)*AO17))</f>
        <v>0</v>
      </c>
      <c r="AP56" s="126">
        <f>IF(ISNA(AP17),0,IF(AP17="",0,IF(AP$46=$AG56,1,0)*AP17))</f>
        <v>0</v>
      </c>
      <c r="AQ56" s="126">
        <f>IF(ISNA(AQ17),0,IF(AQ17="",0,IF(AQ$46=$AG56,1,0)*AQ17))</f>
        <v>0</v>
      </c>
      <c r="AR56" s="126">
        <f>IF(ISNA(AR17),0,IF(AR17="",0,IF(AR$46=$AG56,1,0)*AR17))</f>
        <v>0</v>
      </c>
      <c r="AS56" s="126">
        <f>IF(ISNA(AS17),0,IF(AS17="",0,IF(AS$46=$AG56,1,0)*AS17))</f>
        <v>0</v>
      </c>
      <c r="AT56" s="126">
        <f>IF(ISNA(AT17),0,IF(AT17="",0,IF(AT$46=$AG56,1,0)*AT17))</f>
        <v>0</v>
      </c>
      <c r="AU56" s="126">
        <f>IF(ISNA(AU17),0,IF(AU17="",0,IF(AU$46=$AG56,1,0)*AU17))</f>
        <v>0</v>
      </c>
    </row>
    <row r="57" spans="1:47" ht="14.25" customHeight="1">
      <c r="A57" s="59">
        <f>AG24</f>
        <v>0</v>
      </c>
      <c r="B57" s="62">
        <f>AH24</f>
        <v>0</v>
      </c>
      <c r="C57" s="62">
        <f>AI24</f>
        <v>1</v>
      </c>
      <c r="D57" s="62">
        <f>AJ24</f>
        <v>0</v>
      </c>
      <c r="E57" s="62">
        <f>AK24</f>
        <v>0</v>
      </c>
      <c r="F57" s="62">
        <f>AL24</f>
        <v>0</v>
      </c>
      <c r="G57" s="62">
        <f>AM24</f>
        <v>0</v>
      </c>
      <c r="H57" s="62">
        <f>AN24</f>
        <v>0</v>
      </c>
      <c r="I57" s="62">
        <f>AO24</f>
        <v>1</v>
      </c>
      <c r="J57" s="62">
        <f>AP24</f>
        <v>0</v>
      </c>
      <c r="K57" s="62">
        <f>AQ24</f>
        <v>0</v>
      </c>
      <c r="L57" s="62">
        <f>AR24</f>
        <v>0</v>
      </c>
      <c r="M57" s="62">
        <f>AS24</f>
        <v>0</v>
      </c>
      <c r="N57" s="62">
        <f>AT24</f>
        <v>0</v>
      </c>
      <c r="O57" s="62">
        <f>AU24</f>
        <v>0</v>
      </c>
      <c r="P57" s="158">
        <f>SUM(B57:O57)</f>
        <v>2</v>
      </c>
      <c r="R57" s="160">
        <f>IF(ISODD(P57),"引き分け数は偶数","")</f>
      </c>
      <c r="AE57" s="45"/>
      <c r="AF57" s="46"/>
      <c r="AG57" s="47">
        <f>AR$46</f>
        <v>11</v>
      </c>
      <c r="AH57" s="126">
        <f>IF(ISNA(AH18),0,IF(AH18="",0,IF(AH$46=$AG57,1,0)*AH18))</f>
        <v>0</v>
      </c>
      <c r="AI57" s="126">
        <f>IF(ISNA(AI18),0,IF(AI18="",0,IF(AI$46=$AG57,1,0)*AI18))</f>
        <v>0</v>
      </c>
      <c r="AJ57" s="126">
        <f>IF(ISNA(AJ18),0,IF(AJ18="",0,IF(AJ$46=$AG57,1,0)*AJ18))</f>
        <v>0</v>
      </c>
      <c r="AK57" s="126">
        <f>IF(ISNA(AK18),0,IF(AK18="",0,IF(AK$46=$AG57,1,0)*AK18))</f>
        <v>0</v>
      </c>
      <c r="AL57" s="126">
        <f>IF(ISNA(AL18),0,IF(AL18="",0,IF(AL$46=$AG57,1,0)*AL18))</f>
        <v>0</v>
      </c>
      <c r="AM57" s="126">
        <f>IF(ISNA(AM18),0,IF(AM18="",0,IF(AM$46=$AG57,1,0)*AM18))</f>
        <v>0</v>
      </c>
      <c r="AN57" s="126">
        <f>IF(ISNA(AN18),0,IF(AN18="",0,IF(AN$46=$AG57,1,0)*AN18))</f>
        <v>0</v>
      </c>
      <c r="AO57" s="126">
        <f>IF(ISNA(AO18),0,IF(AO18="",0,IF(AO$46=$AG57,1,0)*AO18))</f>
        <v>0</v>
      </c>
      <c r="AP57" s="126">
        <f>IF(ISNA(AP18),0,IF(AP18="",0,IF(AP$46=$AG57,1,0)*AP18))</f>
        <v>0</v>
      </c>
      <c r="AQ57" s="126">
        <f>IF(ISNA(AQ18),0,IF(AQ18="",0,IF(AQ$46=$AG57,1,0)*AQ18))</f>
        <v>0</v>
      </c>
      <c r="AR57" s="126">
        <f>IF(ISNA(AR18),0,IF(AR18="",0,IF(AR$46=$AG57,1,0)*AR18))</f>
        <v>0</v>
      </c>
      <c r="AS57" s="126">
        <f>IF(ISNA(AS18),0,IF(AS18="",0,IF(AS$46=$AG57,1,0)*AS18))</f>
        <v>0</v>
      </c>
      <c r="AT57" s="126">
        <f>IF(ISNA(AT18),0,IF(AT18="",0,IF(AT$46=$AG57,1,0)*AT18))</f>
        <v>0</v>
      </c>
      <c r="AU57" s="126">
        <f>IF(ISNA(AU18),0,IF(AU18="",0,IF(AU$46=$AG57,1,0)*AU18))</f>
        <v>0</v>
      </c>
    </row>
    <row r="58" spans="1:47" ht="13.5">
      <c r="A58" s="59">
        <f>AG25</f>
        <v>0</v>
      </c>
      <c r="B58" s="62">
        <f>AH25</f>
        <v>5</v>
      </c>
      <c r="C58" s="62">
        <f>AI25</f>
        <v>4</v>
      </c>
      <c r="D58" s="62">
        <f>AJ25</f>
        <v>1</v>
      </c>
      <c r="E58" s="62">
        <f>AK25</f>
        <v>4</v>
      </c>
      <c r="F58" s="62">
        <f>AL25</f>
        <v>5</v>
      </c>
      <c r="G58" s="62">
        <f>AM25</f>
        <v>7</v>
      </c>
      <c r="H58" s="62">
        <f>AN25</f>
        <v>1</v>
      </c>
      <c r="I58" s="62">
        <f>AO25</f>
        <v>5</v>
      </c>
      <c r="J58" s="62">
        <f>AP25</f>
        <v>4</v>
      </c>
      <c r="K58" s="62">
        <f>AQ25</f>
        <v>8</v>
      </c>
      <c r="L58" s="62">
        <f>AR25</f>
        <v>0</v>
      </c>
      <c r="M58" s="62">
        <f>AS25</f>
        <v>0</v>
      </c>
      <c r="N58" s="62">
        <f>AT25</f>
        <v>0</v>
      </c>
      <c r="O58" s="62">
        <f>AU25</f>
        <v>0</v>
      </c>
      <c r="P58" s="158">
        <f>SUM(B58:O58)</f>
        <v>44</v>
      </c>
      <c r="AE58" s="45"/>
      <c r="AF58" s="46"/>
      <c r="AG58" s="47">
        <f>AS$46</f>
        <v>11</v>
      </c>
      <c r="AH58" s="126">
        <f>IF(ISNA(AH19),0,IF(AH19="",0,IF(AH$46=$AG58,1,0)*AH19))</f>
        <v>0</v>
      </c>
      <c r="AI58" s="126">
        <f>IF(ISNA(AI19),0,IF(AI19="",0,IF(AI$46=$AG58,1,0)*AI19))</f>
        <v>0</v>
      </c>
      <c r="AJ58" s="126">
        <f>IF(ISNA(AJ19),0,IF(AJ19="",0,IF(AJ$46=$AG58,1,0)*AJ19))</f>
        <v>0</v>
      </c>
      <c r="AK58" s="126">
        <f>IF(ISNA(AK19),0,IF(AK19="",0,IF(AK$46=$AG58,1,0)*AK19))</f>
        <v>0</v>
      </c>
      <c r="AL58" s="126">
        <f>IF(ISNA(AL19),0,IF(AL19="",0,IF(AL$46=$AG58,1,0)*AL19))</f>
        <v>0</v>
      </c>
      <c r="AM58" s="126">
        <f>IF(ISNA(AM19),0,IF(AM19="",0,IF(AM$46=$AG58,1,0)*AM19))</f>
        <v>0</v>
      </c>
      <c r="AN58" s="126">
        <f>IF(ISNA(AN19),0,IF(AN19="",0,IF(AN$46=$AG58,1,0)*AN19))</f>
        <v>0</v>
      </c>
      <c r="AO58" s="126">
        <f>IF(ISNA(AO19),0,IF(AO19="",0,IF(AO$46=$AG58,1,0)*AO19))</f>
        <v>0</v>
      </c>
      <c r="AP58" s="126">
        <f>IF(ISNA(AP19),0,IF(AP19="",0,IF(AP$46=$AG58,1,0)*AP19))</f>
        <v>0</v>
      </c>
      <c r="AQ58" s="126">
        <f>IF(ISNA(AQ19),0,IF(AQ19="",0,IF(AQ$46=$AG58,1,0)*AQ19))</f>
        <v>0</v>
      </c>
      <c r="AR58" s="126">
        <f>IF(ISNA(AR19),0,IF(AR19="",0,IF(AR$46=$AG58,1,0)*AR19))</f>
        <v>0</v>
      </c>
      <c r="AS58" s="126">
        <f>IF(ISNA(AS19),0,IF(AS19="",0,IF(AS$46=$AG58,1,0)*AS19))</f>
        <v>0</v>
      </c>
      <c r="AT58" s="126">
        <f>IF(ISNA(AT19),0,IF(AT19="",0,IF(AT$46=$AG58,1,0)*AT19))</f>
        <v>0</v>
      </c>
      <c r="AU58" s="126">
        <f>IF(ISNA(AU19),0,IF(AU19="",0,IF(AU$46=$AG58,1,0)*AU19))</f>
        <v>0</v>
      </c>
    </row>
    <row r="59" spans="1:47" ht="13.5">
      <c r="A59" s="83">
        <f>AG26</f>
        <v>0</v>
      </c>
      <c r="B59" s="86">
        <f>AH26</f>
        <v>9</v>
      </c>
      <c r="C59" s="86">
        <f>AI26</f>
        <v>9</v>
      </c>
      <c r="D59" s="86">
        <f>AJ26</f>
        <v>9</v>
      </c>
      <c r="E59" s="86">
        <f>AK26</f>
        <v>9</v>
      </c>
      <c r="F59" s="86">
        <f>AL26</f>
        <v>9</v>
      </c>
      <c r="G59" s="86">
        <f>AM26</f>
        <v>9</v>
      </c>
      <c r="H59" s="86">
        <f>AN26</f>
        <v>9</v>
      </c>
      <c r="I59" s="86">
        <f>AO26</f>
        <v>9</v>
      </c>
      <c r="J59" s="86">
        <f>AP26</f>
        <v>9</v>
      </c>
      <c r="K59" s="86">
        <f>AQ26</f>
        <v>9</v>
      </c>
      <c r="L59" s="86">
        <f>AR26</f>
        <v>0</v>
      </c>
      <c r="M59" s="86">
        <f>AS26</f>
        <v>0</v>
      </c>
      <c r="N59" s="86">
        <f>AT26</f>
        <v>0</v>
      </c>
      <c r="O59" s="86">
        <f>AU26</f>
        <v>0</v>
      </c>
      <c r="P59" s="161">
        <f>SUM(B59:O59)</f>
        <v>90</v>
      </c>
      <c r="AE59" s="45"/>
      <c r="AF59" s="46"/>
      <c r="AG59" s="47">
        <f>AT$46</f>
        <v>11</v>
      </c>
      <c r="AH59" s="126">
        <f>IF(ISNA(AH20),0,IF(AH20="",0,IF(AH$46=$AG59,1,0)*AH20))</f>
        <v>0</v>
      </c>
      <c r="AI59" s="126">
        <f>IF(ISNA(AI20),0,IF(AI20="",0,IF(AI$46=$AG59,1,0)*AI20))</f>
        <v>0</v>
      </c>
      <c r="AJ59" s="126">
        <f>IF(ISNA(AJ20),0,IF(AJ20="",0,IF(AJ$46=$AG59,1,0)*AJ20))</f>
        <v>0</v>
      </c>
      <c r="AK59" s="126">
        <f>IF(ISNA(AK20),0,IF(AK20="",0,IF(AK$46=$AG59,1,0)*AK20))</f>
        <v>0</v>
      </c>
      <c r="AL59" s="126">
        <f>IF(ISNA(AL20),0,IF(AL20="",0,IF(AL$46=$AG59,1,0)*AL20))</f>
        <v>0</v>
      </c>
      <c r="AM59" s="126">
        <f>IF(ISNA(AM20),0,IF(AM20="",0,IF(AM$46=$AG59,1,0)*AM20))</f>
        <v>0</v>
      </c>
      <c r="AN59" s="126">
        <f>IF(ISNA(AN20),0,IF(AN20="",0,IF(AN$46=$AG59,1,0)*AN20))</f>
        <v>0</v>
      </c>
      <c r="AO59" s="126">
        <f>IF(ISNA(AO20),0,IF(AO20="",0,IF(AO$46=$AG59,1,0)*AO20))</f>
        <v>0</v>
      </c>
      <c r="AP59" s="126">
        <f>IF(ISNA(AP20),0,IF(AP20="",0,IF(AP$46=$AG59,1,0)*AP20))</f>
        <v>0</v>
      </c>
      <c r="AQ59" s="126">
        <f>IF(ISNA(AQ20),0,IF(AQ20="",0,IF(AQ$46=$AG59,1,0)*AQ20))</f>
        <v>0</v>
      </c>
      <c r="AR59" s="126">
        <f>IF(ISNA(AR20),0,IF(AR20="",0,IF(AR$46=$AG59,1,0)*AR20))</f>
        <v>0</v>
      </c>
      <c r="AS59" s="126">
        <f>IF(ISNA(AS20),0,IF(AS20="",0,IF(AS$46=$AG59,1,0)*AS20))</f>
        <v>0</v>
      </c>
      <c r="AT59" s="126">
        <f>IF(ISNA(AT20),0,IF(AT20="",0,IF(AT$46=$AG59,1,0)*AT20))</f>
        <v>0</v>
      </c>
      <c r="AU59" s="126">
        <f>IF(ISNA(AU20),0,IF(AU20="",0,IF(AU$46=$AG59,1,0)*AU20))</f>
        <v>0</v>
      </c>
    </row>
    <row r="60" spans="31:47" ht="13.5">
      <c r="AE60" s="45"/>
      <c r="AF60" s="46"/>
      <c r="AG60" s="47">
        <f>AU$46</f>
        <v>11</v>
      </c>
      <c r="AH60" s="126">
        <f>IF(ISNA(AH21),0,IF(AH21="",0,IF(AH$46=$AG60,1,0)*AH21))</f>
        <v>0</v>
      </c>
      <c r="AI60" s="126">
        <f>IF(ISNA(AI21),0,IF(AI21="",0,IF(AI$46=$AG60,1,0)*AI21))</f>
        <v>0</v>
      </c>
      <c r="AJ60" s="126">
        <f>IF(ISNA(AJ21),0,IF(AJ21="",0,IF(AJ$46=$AG60,1,0)*AJ21))</f>
        <v>0</v>
      </c>
      <c r="AK60" s="126">
        <f>IF(ISNA(AK21),0,IF(AK21="",0,IF(AK$46=$AG60,1,0)*AK21))</f>
        <v>0</v>
      </c>
      <c r="AL60" s="126">
        <f>IF(ISNA(AL21),0,IF(AL21="",0,IF(AL$46=$AG60,1,0)*AL21))</f>
        <v>0</v>
      </c>
      <c r="AM60" s="126">
        <f>IF(ISNA(AM21),0,IF(AM21="",0,IF(AM$46=$AG60,1,0)*AM21))</f>
        <v>0</v>
      </c>
      <c r="AN60" s="126">
        <f>IF(ISNA(AN21),0,IF(AN21="",0,IF(AN$46=$AG60,1,0)*AN21))</f>
        <v>0</v>
      </c>
      <c r="AO60" s="126">
        <f>IF(ISNA(AO21),0,IF(AO21="",0,IF(AO$46=$AG60,1,0)*AO21))</f>
        <v>0</v>
      </c>
      <c r="AP60" s="126">
        <f>IF(ISNA(AP21),0,IF(AP21="",0,IF(AP$46=$AG60,1,0)*AP21))</f>
        <v>0</v>
      </c>
      <c r="AQ60" s="126">
        <f>IF(ISNA(AQ21),0,IF(AQ21="",0,IF(AQ$46=$AG60,1,0)*AQ21))</f>
        <v>0</v>
      </c>
      <c r="AR60" s="126">
        <f>IF(ISNA(AR21),0,IF(AR21="",0,IF(AR$46=$AG60,1,0)*AR21))</f>
        <v>0</v>
      </c>
      <c r="AS60" s="126">
        <f>IF(ISNA(AS21),0,IF(AS21="",0,IF(AS$46=$AG60,1,0)*AS21))</f>
        <v>0</v>
      </c>
      <c r="AT60" s="126">
        <f>IF(ISNA(AT21),0,IF(AT21="",0,IF(AT$46=$AG60,1,0)*AT21))</f>
        <v>0</v>
      </c>
      <c r="AU60" s="126">
        <f>IF(ISNA(AU21),0,IF(AU21="",0,IF(AU$46=$AG60,1,0)*AU21))</f>
        <v>0</v>
      </c>
    </row>
    <row r="61" spans="31:47" ht="13.5">
      <c r="AE61" s="45"/>
      <c r="AF61" s="46"/>
      <c r="AH61" s="146">
        <f>AH46-SUM(AH47:AH60)/100</f>
        <v>6</v>
      </c>
      <c r="AI61" s="146">
        <f>AI46-SUM(AI47:AI60)/100</f>
        <v>5</v>
      </c>
      <c r="AJ61" s="146">
        <f>AJ46-SUM(AJ47:AJ60)/100</f>
        <v>1</v>
      </c>
      <c r="AK61" s="146">
        <f>AK46-SUM(AK47:AK60)/100</f>
        <v>3</v>
      </c>
      <c r="AL61" s="146">
        <f>AL46-SUM(AL47:AL60)/100</f>
        <v>7</v>
      </c>
      <c r="AM61" s="146">
        <f>AM46-SUM(AM47:AM60)/100</f>
        <v>9</v>
      </c>
      <c r="AN61" s="146">
        <f>AN46-SUM(AN47:AN60)/100</f>
        <v>2</v>
      </c>
      <c r="AO61" s="146">
        <f>AO46-SUM(AO47:AO60)/100</f>
        <v>8</v>
      </c>
      <c r="AP61" s="146">
        <f>AP46-SUM(AP47:AP60)/100</f>
        <v>4</v>
      </c>
      <c r="AQ61" s="146">
        <f>AQ46-SUM(AQ47:AQ60)/100</f>
        <v>10</v>
      </c>
      <c r="AR61" s="146">
        <f>AR46-SUM(AR47:AR60)/100</f>
        <v>11</v>
      </c>
      <c r="AS61" s="146">
        <f>AS46-SUM(AS47:AS60)/100</f>
        <v>11</v>
      </c>
      <c r="AT61" s="146">
        <f>AT46-SUM(AT47:AT60)/100</f>
        <v>11</v>
      </c>
      <c r="AU61" s="146">
        <f>AU46-SUM(AU47:AU60)/100</f>
        <v>11</v>
      </c>
    </row>
    <row r="62" spans="1:47" ht="13.5">
      <c r="A62" s="162"/>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4"/>
      <c r="AF62" s="46"/>
      <c r="AG62" t="s">
        <v>204</v>
      </c>
      <c r="AH62" s="123">
        <f>RANK(AH61,$AH$61:$AU$61,1)</f>
        <v>6</v>
      </c>
      <c r="AI62" s="124">
        <f>RANK(AI61,$AH$61:$AU$61,1)</f>
        <v>5</v>
      </c>
      <c r="AJ62" s="124">
        <f>RANK(AJ61,$AH$61:$AU$61,1)</f>
        <v>1</v>
      </c>
      <c r="AK62" s="124">
        <f>RANK(AK61,$AH$61:$AU$61,1)</f>
        <v>3</v>
      </c>
      <c r="AL62" s="124">
        <f>RANK(AL61,$AH$61:$AU$61,1)</f>
        <v>7</v>
      </c>
      <c r="AM62" s="124">
        <f>RANK(AM61,$AH$61:$AU$61,1)</f>
        <v>9</v>
      </c>
      <c r="AN62" s="124">
        <f>RANK(AN61,$AH$61:$AU$61,1)</f>
        <v>2</v>
      </c>
      <c r="AO62" s="124">
        <f>RANK(AO61,$AH$61:$AU$61,1)</f>
        <v>8</v>
      </c>
      <c r="AP62" s="124">
        <f>RANK(AP61,$AH$61:$AU$61,1)</f>
        <v>4</v>
      </c>
      <c r="AQ62" s="124">
        <f>RANK(AQ61,$AH$61:$AU$61,1)</f>
        <v>10</v>
      </c>
      <c r="AR62" s="124">
        <f>RANK(AR61,$AH$61:$AU$61,1)</f>
        <v>11</v>
      </c>
      <c r="AS62" s="124">
        <f>RANK(AS61,$AH$61:$AU$61,1)</f>
        <v>11</v>
      </c>
      <c r="AT62" s="124">
        <f>RANK(AT61,$AH$61:$AU$61,1)</f>
        <v>11</v>
      </c>
      <c r="AU62" s="125">
        <f>RANK(AU61,$AH$61:$AU$61,1)</f>
        <v>11</v>
      </c>
    </row>
    <row r="63" spans="2:47" ht="13.5">
      <c r="B63" t="s">
        <v>205</v>
      </c>
      <c r="AE63" s="45"/>
      <c r="AF63" s="46"/>
      <c r="AG63" s="47">
        <f>AH62</f>
        <v>6</v>
      </c>
      <c r="AH63" s="126">
        <f>IF(ISNA(AH8),0,IF(AH8="",0,IF(AH$62=$AG63,1,0)*AH8))</f>
        <v>0</v>
      </c>
      <c r="AI63" s="126">
        <f>IF(ISNA(AI8),0,IF(AI8="",0,IF(AI$62=$AG63,1,0)*AI8))</f>
        <v>0</v>
      </c>
      <c r="AJ63" s="126">
        <f>IF(ISNA(AJ8),0,IF(AJ8="",0,IF(AJ$62=$AG63,1,0)*AJ8))</f>
        <v>0</v>
      </c>
      <c r="AK63" s="126">
        <f>IF(ISNA(AK8),0,IF(AK8="",0,IF(AK$62=$AG63,1,0)*AK8))</f>
        <v>0</v>
      </c>
      <c r="AL63" s="126">
        <f>IF(ISNA(AL8),0,IF(AL8="",0,IF(AL$62=$AG63,1,0)*AL8))</f>
        <v>0</v>
      </c>
      <c r="AM63" s="126">
        <f>IF(ISNA(AM8),0,IF(AM8="",0,IF(AM$62=$AG63,1,0)*AM8))</f>
        <v>0</v>
      </c>
      <c r="AN63" s="126">
        <f>IF(ISNA(AN8),0,IF(AN8="",0,IF(AN$62=$AG63,1,0)*AN8))</f>
        <v>0</v>
      </c>
      <c r="AO63" s="126">
        <f>IF(ISNA(AO8),0,IF(AO8="",0,IF(AO$62=$AG63,1,0)*AO8))</f>
        <v>0</v>
      </c>
      <c r="AP63" s="126">
        <f>IF(ISNA(AP8),0,IF(AP8="",0,IF(AP$62=$AG63,1,0)*AP8))</f>
        <v>0</v>
      </c>
      <c r="AQ63" s="126">
        <f>IF(ISNA(AQ8),0,IF(AQ8="",0,IF(AQ$62=$AG63,1,0)*AQ8))</f>
        <v>0</v>
      </c>
      <c r="AR63" s="126">
        <f>IF(ISNA(AR8),0,IF(AR8="",0,IF(AR$62=$AG63,1,0)*AR8))</f>
        <v>0</v>
      </c>
      <c r="AS63" s="126">
        <f>IF(ISNA(AS8),0,IF(AS8="",0,IF(AS$62=$AG63,1,0)*AS8))</f>
        <v>0</v>
      </c>
      <c r="AT63" s="126">
        <f>IF(ISNA(AT8),0,IF(AT8="",0,IF(AT$62=$AG63,1,0)*AT8))</f>
        <v>0</v>
      </c>
      <c r="AU63" s="126">
        <f>IF(ISNA(AU8),0,IF(AU8="",0,IF(AU$62=$AG63,1,0)*AU8))</f>
        <v>0</v>
      </c>
    </row>
    <row r="64" spans="2:47" ht="13.5">
      <c r="B64" s="47">
        <f>HLOOKUP($B$2,Wiki!C2:K5,2,FALSE)</f>
        <v>5</v>
      </c>
      <c r="AE64" s="45"/>
      <c r="AF64" s="46"/>
      <c r="AG64" s="47">
        <f>AI62</f>
        <v>5</v>
      </c>
      <c r="AH64" s="126">
        <f>IF(ISNA(AH9),0,IF(AH9="",0,IF(AH$62=$AG64,1,0)*AH9))</f>
        <v>0</v>
      </c>
      <c r="AI64" s="126">
        <f>IF(ISNA(AI9),0,IF(AI9="",0,IF(AI$62=$AG64,1,0)*AI9))</f>
        <v>0</v>
      </c>
      <c r="AJ64" s="126">
        <f>IF(ISNA(AJ9),0,IF(AJ9="",0,IF(AJ$62=$AG64,1,0)*AJ9))</f>
        <v>0</v>
      </c>
      <c r="AK64" s="126">
        <f>IF(ISNA(AK9),0,IF(AK9="",0,IF(AK$62=$AG64,1,0)*AK9))</f>
        <v>0</v>
      </c>
      <c r="AL64" s="126">
        <f>IF(ISNA(AL9),0,IF(AL9="",0,IF(AL$62=$AG64,1,0)*AL9))</f>
        <v>0</v>
      </c>
      <c r="AM64" s="126">
        <f>IF(ISNA(AM9),0,IF(AM9="",0,IF(AM$62=$AG64,1,0)*AM9))</f>
        <v>0</v>
      </c>
      <c r="AN64" s="126">
        <f>IF(ISNA(AN9),0,IF(AN9="",0,IF(AN$62=$AG64,1,0)*AN9))</f>
        <v>0</v>
      </c>
      <c r="AO64" s="126">
        <f>IF(ISNA(AO9),0,IF(AO9="",0,IF(AO$62=$AG64,1,0)*AO9))</f>
        <v>0</v>
      </c>
      <c r="AP64" s="126">
        <f>IF(ISNA(AP9),0,IF(AP9="",0,IF(AP$62=$AG64,1,0)*AP9))</f>
        <v>0</v>
      </c>
      <c r="AQ64" s="126">
        <f>IF(ISNA(AQ9),0,IF(AQ9="",0,IF(AQ$62=$AG64,1,0)*AQ9))</f>
        <v>0</v>
      </c>
      <c r="AR64" s="126">
        <f>IF(ISNA(AR9),0,IF(AR9="",0,IF(AR$62=$AG64,1,0)*AR9))</f>
        <v>0</v>
      </c>
      <c r="AS64" s="126">
        <f>IF(ISNA(AS9),0,IF(AS9="",0,IF(AS$62=$AG64,1,0)*AS9))</f>
        <v>0</v>
      </c>
      <c r="AT64" s="126">
        <f>IF(ISNA(AT9),0,IF(AT9="",0,IF(AT$62=$AG64,1,0)*AT9))</f>
        <v>0</v>
      </c>
      <c r="AU64" s="126">
        <f>IF(ISNA(AU9),0,IF(AU9="",0,IF(AU$62=$AG64,1,0)*AU9))</f>
        <v>0</v>
      </c>
    </row>
    <row r="65" spans="2:47" ht="13.5" customHeight="1">
      <c r="B65" s="47">
        <f>HLOOKUP($B$2,Wiki!C2:K5,3,FALSE)</f>
        <v>5</v>
      </c>
      <c r="AE65" s="45"/>
      <c r="AF65" s="46"/>
      <c r="AG65" s="47">
        <f>AJ62</f>
        <v>1</v>
      </c>
      <c r="AH65" s="126">
        <f>IF(ISNA(AH10),0,IF(AH10="",0,IF(AH$62=$AG65,1,0)*AH10))</f>
        <v>0</v>
      </c>
      <c r="AI65" s="126">
        <f>IF(ISNA(AI10),0,IF(AI10="",0,IF(AI$62=$AG65,1,0)*AI10))</f>
        <v>0</v>
      </c>
      <c r="AJ65" s="126">
        <f>IF(ISNA(AJ10),0,IF(AJ10="",0,IF(AJ$62=$AG65,1,0)*AJ10))</f>
        <v>0</v>
      </c>
      <c r="AK65" s="126">
        <f>IF(ISNA(AK10),0,IF(AK10="",0,IF(AK$62=$AG65,1,0)*AK10))</f>
        <v>0</v>
      </c>
      <c r="AL65" s="126">
        <f>IF(ISNA(AL10),0,IF(AL10="",0,IF(AL$62=$AG65,1,0)*AL10))</f>
        <v>0</v>
      </c>
      <c r="AM65" s="126">
        <f>IF(ISNA(AM10),0,IF(AM10="",0,IF(AM$62=$AG65,1,0)*AM10))</f>
        <v>0</v>
      </c>
      <c r="AN65" s="126">
        <f>IF(ISNA(AN10),0,IF(AN10="",0,IF(AN$62=$AG65,1,0)*AN10))</f>
        <v>0</v>
      </c>
      <c r="AO65" s="126">
        <f>IF(ISNA(AO10),0,IF(AO10="",0,IF(AO$62=$AG65,1,0)*AO10))</f>
        <v>0</v>
      </c>
      <c r="AP65" s="126">
        <f>IF(ISNA(AP10),0,IF(AP10="",0,IF(AP$62=$AG65,1,0)*AP10))</f>
        <v>0</v>
      </c>
      <c r="AQ65" s="126">
        <f>IF(ISNA(AQ10),0,IF(AQ10="",0,IF(AQ$62=$AG65,1,0)*AQ10))</f>
        <v>0</v>
      </c>
      <c r="AR65" s="126">
        <f>IF(ISNA(AR10),0,IF(AR10="",0,IF(AR$62=$AG65,1,0)*AR10))</f>
        <v>0</v>
      </c>
      <c r="AS65" s="126">
        <f>IF(ISNA(AS10),0,IF(AS10="",0,IF(AS$62=$AG65,1,0)*AS10))</f>
        <v>0</v>
      </c>
      <c r="AT65" s="126">
        <f>IF(ISNA(AT10),0,IF(AT10="",0,IF(AT$62=$AG65,1,0)*AT10))</f>
        <v>0</v>
      </c>
      <c r="AU65" s="126">
        <f>IF(ISNA(AU10),0,IF(AU10="",0,IF(AU$62=$AG65,1,0)*AU10))</f>
        <v>0</v>
      </c>
    </row>
    <row r="66" spans="2:47" ht="13.5" customHeight="1">
      <c r="B66" s="47">
        <f>HLOOKUP($B$2,Wiki!C2:K5,4,FALSE)</f>
        <v>0</v>
      </c>
      <c r="C66">
        <v>1</v>
      </c>
      <c r="D66">
        <v>1</v>
      </c>
      <c r="E66">
        <v>1</v>
      </c>
      <c r="F66">
        <v>1</v>
      </c>
      <c r="G66">
        <v>2</v>
      </c>
      <c r="H66">
        <v>2</v>
      </c>
      <c r="I66">
        <v>3</v>
      </c>
      <c r="J66">
        <v>3</v>
      </c>
      <c r="K66">
        <v>4</v>
      </c>
      <c r="L66">
        <v>4</v>
      </c>
      <c r="M66">
        <v>5</v>
      </c>
      <c r="N66">
        <v>5</v>
      </c>
      <c r="O66">
        <v>6</v>
      </c>
      <c r="AE66" s="45"/>
      <c r="AF66" s="46"/>
      <c r="AG66" s="47">
        <f>AK62</f>
        <v>3</v>
      </c>
      <c r="AH66" s="126">
        <f>IF(ISNA(AH11),0,IF(AH11="",0,IF(AH$62=$AG66,1,0)*AH11))</f>
        <v>0</v>
      </c>
      <c r="AI66" s="126">
        <f>IF(ISNA(AI11),0,IF(AI11="",0,IF(AI$62=$AG66,1,0)*AI11))</f>
        <v>0</v>
      </c>
      <c r="AJ66" s="126">
        <f>IF(ISNA(AJ11),0,IF(AJ11="",0,IF(AJ$62=$AG66,1,0)*AJ11))</f>
        <v>0</v>
      </c>
      <c r="AK66" s="126">
        <f>IF(ISNA(AK11),0,IF(AK11="",0,IF(AK$62=$AG66,1,0)*AK11))</f>
        <v>0</v>
      </c>
      <c r="AL66" s="126">
        <f>IF(ISNA(AL11),0,IF(AL11="",0,IF(AL$62=$AG66,1,0)*AL11))</f>
        <v>0</v>
      </c>
      <c r="AM66" s="126">
        <f>IF(ISNA(AM11),0,IF(AM11="",0,IF(AM$62=$AG66,1,0)*AM11))</f>
        <v>0</v>
      </c>
      <c r="AN66" s="126">
        <f>IF(ISNA(AN11),0,IF(AN11="",0,IF(AN$62=$AG66,1,0)*AN11))</f>
        <v>0</v>
      </c>
      <c r="AO66" s="126">
        <f>IF(ISNA(AO11),0,IF(AO11="",0,IF(AO$62=$AG66,1,0)*AO11))</f>
        <v>0</v>
      </c>
      <c r="AP66" s="126">
        <f>IF(ISNA(AP11),0,IF(AP11="",0,IF(AP$62=$AG66,1,0)*AP11))</f>
        <v>0</v>
      </c>
      <c r="AQ66" s="126">
        <f>IF(ISNA(AQ11),0,IF(AQ11="",0,IF(AQ$62=$AG66,1,0)*AQ11))</f>
        <v>0</v>
      </c>
      <c r="AR66" s="126">
        <f>IF(ISNA(AR11),0,IF(AR11="",0,IF(AR$62=$AG66,1,0)*AR11))</f>
        <v>0</v>
      </c>
      <c r="AS66" s="126">
        <f>IF(ISNA(AS11),0,IF(AS11="",0,IF(AS$62=$AG66,1,0)*AS11))</f>
        <v>0</v>
      </c>
      <c r="AT66" s="126">
        <f>IF(ISNA(AT11),0,IF(AT11="",0,IF(AT$62=$AG66,1,0)*AT11))</f>
        <v>0</v>
      </c>
      <c r="AU66" s="126">
        <f>IF(ISNA(AU11),0,IF(AU11="",0,IF(AU$62=$AG66,1,0)*AU11))</f>
        <v>0</v>
      </c>
    </row>
    <row r="67" spans="31:47" ht="13.5" customHeight="1">
      <c r="AE67" s="45"/>
      <c r="AF67" s="46"/>
      <c r="AG67" s="47">
        <f>AL62</f>
        <v>7</v>
      </c>
      <c r="AH67" s="126">
        <f>IF(ISNA(AH12),0,IF(AH12="",0,IF(AH$62=$AG67,1,0)*AH12))</f>
        <v>0</v>
      </c>
      <c r="AI67" s="126">
        <f>IF(ISNA(AI12),0,IF(AI12="",0,IF(AI$62=$AG67,1,0)*AI12))</f>
        <v>0</v>
      </c>
      <c r="AJ67" s="126">
        <f>IF(ISNA(AJ12),0,IF(AJ12="",0,IF(AJ$62=$AG67,1,0)*AJ12))</f>
        <v>0</v>
      </c>
      <c r="AK67" s="126">
        <f>IF(ISNA(AK12),0,IF(AK12="",0,IF(AK$62=$AG67,1,0)*AK12))</f>
        <v>0</v>
      </c>
      <c r="AL67" s="126">
        <f>IF(ISNA(AL12),0,IF(AL12="",0,IF(AL$62=$AG67,1,0)*AL12))</f>
        <v>0</v>
      </c>
      <c r="AM67" s="126">
        <f>IF(ISNA(AM12),0,IF(AM12="",0,IF(AM$62=$AG67,1,0)*AM12))</f>
        <v>0</v>
      </c>
      <c r="AN67" s="126">
        <f>IF(ISNA(AN12),0,IF(AN12="",0,IF(AN$62=$AG67,1,0)*AN12))</f>
        <v>0</v>
      </c>
      <c r="AO67" s="126">
        <f>IF(ISNA(AO12),0,IF(AO12="",0,IF(AO$62=$AG67,1,0)*AO12))</f>
        <v>0</v>
      </c>
      <c r="AP67" s="126">
        <f>IF(ISNA(AP12),0,IF(AP12="",0,IF(AP$62=$AG67,1,0)*AP12))</f>
        <v>0</v>
      </c>
      <c r="AQ67" s="126">
        <f>IF(ISNA(AQ12),0,IF(AQ12="",0,IF(AQ$62=$AG67,1,0)*AQ12))</f>
        <v>0</v>
      </c>
      <c r="AR67" s="126">
        <f>IF(ISNA(AR12),0,IF(AR12="",0,IF(AR$62=$AG67,1,0)*AR12))</f>
        <v>0</v>
      </c>
      <c r="AS67" s="126">
        <f>IF(ISNA(AS12),0,IF(AS12="",0,IF(AS$62=$AG67,1,0)*AS12))</f>
        <v>0</v>
      </c>
      <c r="AT67" s="126">
        <f>IF(ISNA(AT12),0,IF(AT12="",0,IF(AT$62=$AG67,1,0)*AT12))</f>
        <v>0</v>
      </c>
      <c r="AU67" s="126">
        <f>IF(ISNA(AU12),0,IF(AU12="",0,IF(AU$62=$AG67,1,0)*AU12))</f>
        <v>0</v>
      </c>
    </row>
    <row r="68" spans="3:47" ht="13.5" customHeight="1">
      <c r="C68" s="165"/>
      <c r="D68" s="166"/>
      <c r="E68" s="166"/>
      <c r="F68" s="166"/>
      <c r="G68" s="166"/>
      <c r="H68" s="166"/>
      <c r="I68" s="166"/>
      <c r="J68" s="166"/>
      <c r="K68" s="166"/>
      <c r="L68" s="166"/>
      <c r="M68" s="166"/>
      <c r="N68" s="166"/>
      <c r="O68" s="166"/>
      <c r="P68" s="167"/>
      <c r="T68" s="136"/>
      <c r="AE68" s="45"/>
      <c r="AF68" s="46"/>
      <c r="AG68" s="47">
        <f>AM62</f>
        <v>9</v>
      </c>
      <c r="AH68" s="126">
        <f>IF(ISNA(AH13),0,IF(AH13="",0,IF(AH$62=$AG68,1,0)*AH13))</f>
        <v>0</v>
      </c>
      <c r="AI68" s="126">
        <f>IF(ISNA(AI13),0,IF(AI13="",0,IF(AI$62=$AG68,1,0)*AI13))</f>
        <v>0</v>
      </c>
      <c r="AJ68" s="126">
        <f>IF(ISNA(AJ13),0,IF(AJ13="",0,IF(AJ$62=$AG68,1,0)*AJ13))</f>
        <v>0</v>
      </c>
      <c r="AK68" s="126">
        <f>IF(ISNA(AK13),0,IF(AK13="",0,IF(AK$62=$AG68,1,0)*AK13))</f>
        <v>0</v>
      </c>
      <c r="AL68" s="126">
        <f>IF(ISNA(AL13),0,IF(AL13="",0,IF(AL$62=$AG68,1,0)*AL13))</f>
        <v>0</v>
      </c>
      <c r="AM68" s="126">
        <f>IF(ISNA(AM13),0,IF(AM13="",0,IF(AM$62=$AG68,1,0)*AM13))</f>
        <v>0</v>
      </c>
      <c r="AN68" s="126">
        <f>IF(ISNA(AN13),0,IF(AN13="",0,IF(AN$62=$AG68,1,0)*AN13))</f>
        <v>0</v>
      </c>
      <c r="AO68" s="126">
        <f>IF(ISNA(AO13),0,IF(AO13="",0,IF(AO$62=$AG68,1,0)*AO13))</f>
        <v>0</v>
      </c>
      <c r="AP68" s="126">
        <f>IF(ISNA(AP13),0,IF(AP13="",0,IF(AP$62=$AG68,1,0)*AP13))</f>
        <v>0</v>
      </c>
      <c r="AQ68" s="126">
        <f>IF(ISNA(AQ13),0,IF(AQ13="",0,IF(AQ$62=$AG68,1,0)*AQ13))</f>
        <v>0</v>
      </c>
      <c r="AR68" s="126">
        <f>IF(ISNA(AR13),0,IF(AR13="",0,IF(AR$62=$AG68,1,0)*AR13))</f>
        <v>0</v>
      </c>
      <c r="AS68" s="126">
        <f>IF(ISNA(AS13),0,IF(AS13="",0,IF(AS$62=$AG68,1,0)*AS13))</f>
        <v>0</v>
      </c>
      <c r="AT68" s="126">
        <f>IF(ISNA(AT13),0,IF(AT13="",0,IF(AT$62=$AG68,1,0)*AT13))</f>
        <v>0</v>
      </c>
      <c r="AU68" s="126">
        <f>IF(ISNA(AU13),0,IF(AU13="",0,IF(AU$62=$AG68,1,0)*AU13))</f>
        <v>0</v>
      </c>
    </row>
    <row r="69" spans="3:47" ht="13.5" customHeight="1">
      <c r="C69" s="168"/>
      <c r="D69" s="53" t="str">
        <f>IF($A69&gt;=$B$2,"",CONCATENATE("| "," |"))</f>
        <v>|  |</v>
      </c>
      <c r="E69" s="169" t="str">
        <f>IF($A69&gt;=$B$2,"",CONCATENATE(B22,"|",C22,"|"))</f>
        <v>ベルＡ|12|</v>
      </c>
      <c r="F69" s="53"/>
      <c r="G69" s="169" t="str">
        <f>IF($A69&gt;=$B$2,"",CONCATENATE(D22,"|",E22,"|"))</f>
        <v>クルＡ|13|</v>
      </c>
      <c r="H69" s="53"/>
      <c r="I69" s="169" t="str">
        <f>IF($A69&gt;=$B$2,"",CONCATENATE(F22,"|",G22,"|"))</f>
        <v>USG|24|</v>
      </c>
      <c r="J69" s="53"/>
      <c r="K69" s="169" t="str">
        <f>IF($A69&gt;=$B$2,"",CONCATENATE(H22,"|",I22,"|"))</f>
        <v>INF|15|</v>
      </c>
      <c r="L69" s="53"/>
      <c r="M69" s="169" t="str">
        <f>IF($B$64&gt;4,IF($A69&gt;=$B$2,"",CONCATENATE(J22,"|",K22,"|")),"")</f>
        <v>海の馬|12|</v>
      </c>
      <c r="N69" s="53"/>
      <c r="O69" s="53">
        <f>IF($B$64&gt;=O$66,IF($A69&gt;=$B$2,"",CONCATENATE(L22,"|",M22,"|")),"")</f>
      </c>
      <c r="P69" s="170"/>
      <c r="R69" s="136"/>
      <c r="S69" s="136"/>
      <c r="T69" s="136"/>
      <c r="AE69" s="45"/>
      <c r="AF69" s="46"/>
      <c r="AG69" s="47">
        <f>AN62</f>
        <v>2</v>
      </c>
      <c r="AH69" s="126">
        <f>IF(ISNA(AH14),0,IF(AH14="",0,IF(AH$62=$AG69,1,0)*AH14))</f>
        <v>0</v>
      </c>
      <c r="AI69" s="126">
        <f>IF(ISNA(AI14),0,IF(AI14="",0,IF(AI$62=$AG69,1,0)*AI14))</f>
        <v>0</v>
      </c>
      <c r="AJ69" s="126">
        <f>IF(ISNA(AJ14),0,IF(AJ14="",0,IF(AJ$62=$AG69,1,0)*AJ14))</f>
        <v>0</v>
      </c>
      <c r="AK69" s="126">
        <f>IF(ISNA(AK14),0,IF(AK14="",0,IF(AK$62=$AG69,1,0)*AK14))</f>
        <v>0</v>
      </c>
      <c r="AL69" s="126">
        <f>IF(ISNA(AL14),0,IF(AL14="",0,IF(AL$62=$AG69,1,0)*AL14))</f>
        <v>0</v>
      </c>
      <c r="AM69" s="126">
        <f>IF(ISNA(AM14),0,IF(AM14="",0,IF(AM$62=$AG69,1,0)*AM14))</f>
        <v>0</v>
      </c>
      <c r="AN69" s="126">
        <f>IF(ISNA(AN14),0,IF(AN14="",0,IF(AN$62=$AG69,1,0)*AN14))</f>
        <v>0</v>
      </c>
      <c r="AO69" s="126">
        <f>IF(ISNA(AO14),0,IF(AO14="",0,IF(AO$62=$AG69,1,0)*AO14))</f>
        <v>0</v>
      </c>
      <c r="AP69" s="126">
        <f>IF(ISNA(AP14),0,IF(AP14="",0,IF(AP$62=$AG69,1,0)*AP14))</f>
        <v>0</v>
      </c>
      <c r="AQ69" s="126">
        <f>IF(ISNA(AQ14),0,IF(AQ14="",0,IF(AQ$62=$AG69,1,0)*AQ14))</f>
        <v>0</v>
      </c>
      <c r="AR69" s="126">
        <f>IF(ISNA(AR14),0,IF(AR14="",0,IF(AR$62=$AG69,1,0)*AR14))</f>
        <v>0</v>
      </c>
      <c r="AS69" s="126">
        <f>IF(ISNA(AS14),0,IF(AS14="",0,IF(AS$62=$AG69,1,0)*AS14))</f>
        <v>0</v>
      </c>
      <c r="AT69" s="126">
        <f>IF(ISNA(AT14),0,IF(AT14="",0,IF(AT$62=$AG69,1,0)*AT14))</f>
        <v>0</v>
      </c>
      <c r="AU69" s="126">
        <f>IF(ISNA(AU14),0,IF(AU14="",0,IF(AU$62=$AG69,1,0)*AU14))</f>
        <v>0</v>
      </c>
    </row>
    <row r="70" spans="1:47" ht="13.5" customHeight="1">
      <c r="A70">
        <v>1</v>
      </c>
      <c r="C70" s="168"/>
      <c r="D70" s="53">
        <f>IF($A70&gt;=$B$2,"",CONCATENATE("| ",A70," |"))</f>
        <v>0</v>
      </c>
      <c r="E70" s="169">
        <f>IF($A70&gt;=$B$2,"",CONCATENATE(B23,"|",IF(ISBLANK(C23),"-",C23),"|"))</f>
        <v>0</v>
      </c>
      <c r="F70" s="53"/>
      <c r="G70" s="169">
        <f>IF($A70&gt;=$B$2,"",CONCATENATE(D23,"|",IF(ISBLANK(E23),"-",E23),"|"))</f>
        <v>0</v>
      </c>
      <c r="H70" s="53"/>
      <c r="I70" s="169">
        <f>IF($A70&gt;=$B$2,"",CONCATENATE(F23,"|",IF(ISBLANK(G23),"-",G23),"|"))</f>
        <v>0</v>
      </c>
      <c r="J70" s="53"/>
      <c r="K70" s="169">
        <f>IF($A70&gt;=$B$2,"",CONCATENATE(H23,"|",IF(ISBLANK(I23),"-",I23),"|"))</f>
        <v>0</v>
      </c>
      <c r="L70" s="53"/>
      <c r="M70" s="169">
        <f>IF($B$64&gt;=M$66,IF($A70&gt;=$B$2,"",CONCATENATE(J23,"|",IF(ISBLANK(K23),"-",K23),"|")),"")</f>
        <v>0</v>
      </c>
      <c r="N70" s="169"/>
      <c r="O70" s="169">
        <f>IF($B$64&gt;=O$66,IF($A70&gt;=$B$2,"",CONCATENATE(L23,"|",IF(ISBLANK(M23),"-",M23),"|")),"")</f>
        <v>0</v>
      </c>
      <c r="P70" s="170"/>
      <c r="R70" s="136"/>
      <c r="S70" s="136"/>
      <c r="T70" s="136"/>
      <c r="AE70" s="45"/>
      <c r="AF70" s="46"/>
      <c r="AG70" s="47">
        <f>AO62</f>
        <v>8</v>
      </c>
      <c r="AH70" s="126">
        <f>IF(ISNA(AH15),0,IF(AH15="",0,IF(AH$62=$AG70,1,0)*AH15))</f>
        <v>0</v>
      </c>
      <c r="AI70" s="126">
        <f>IF(ISNA(AI15),0,IF(AI15="",0,IF(AI$62=$AG70,1,0)*AI15))</f>
        <v>0</v>
      </c>
      <c r="AJ70" s="126">
        <f>IF(ISNA(AJ15),0,IF(AJ15="",0,IF(AJ$62=$AG70,1,0)*AJ15))</f>
        <v>0</v>
      </c>
      <c r="AK70" s="126">
        <f>IF(ISNA(AK15),0,IF(AK15="",0,IF(AK$62=$AG70,1,0)*AK15))</f>
        <v>0</v>
      </c>
      <c r="AL70" s="126">
        <f>IF(ISNA(AL15),0,IF(AL15="",0,IF(AL$62=$AG70,1,0)*AL15))</f>
        <v>0</v>
      </c>
      <c r="AM70" s="126">
        <f>IF(ISNA(AM15),0,IF(AM15="",0,IF(AM$62=$AG70,1,0)*AM15))</f>
        <v>0</v>
      </c>
      <c r="AN70" s="126">
        <f>IF(ISNA(AN15),0,IF(AN15="",0,IF(AN$62=$AG70,1,0)*AN15))</f>
        <v>0</v>
      </c>
      <c r="AO70" s="126">
        <f>IF(ISNA(AO15),0,IF(AO15="",0,IF(AO$62=$AG70,1,0)*AO15))</f>
        <v>0</v>
      </c>
      <c r="AP70" s="126">
        <f>IF(ISNA(AP15),0,IF(AP15="",0,IF(AP$62=$AG70,1,0)*AP15))</f>
        <v>0</v>
      </c>
      <c r="AQ70" s="126">
        <f>IF(ISNA(AQ15),0,IF(AQ15="",0,IF(AQ$62=$AG70,1,0)*AQ15))</f>
        <v>0</v>
      </c>
      <c r="AR70" s="126">
        <f>IF(ISNA(AR15),0,IF(AR15="",0,IF(AR$62=$AG70,1,0)*AR15))</f>
        <v>0</v>
      </c>
      <c r="AS70" s="126">
        <f>IF(ISNA(AS15),0,IF(AS15="",0,IF(AS$62=$AG70,1,0)*AS15))</f>
        <v>0</v>
      </c>
      <c r="AT70" s="126">
        <f>IF(ISNA(AT15),0,IF(AT15="",0,IF(AT$62=$AG70,1,0)*AT15))</f>
        <v>0</v>
      </c>
      <c r="AU70" s="126">
        <f>IF(ISNA(AU15),0,IF(AU15="",0,IF(AU$62=$AG70,1,0)*AU15))</f>
        <v>0</v>
      </c>
    </row>
    <row r="71" spans="1:47" ht="13.5">
      <c r="A71">
        <v>2</v>
      </c>
      <c r="C71" s="168"/>
      <c r="D71" s="53">
        <f>IF($A71&gt;=$B$2,"",CONCATENATE("| ",A71," |"))</f>
        <v>0</v>
      </c>
      <c r="E71" s="169">
        <f>IF($A71&gt;=$B$2,"",CONCATENATE(B24,"|",IF(ISBLANK(C24),"-",C24),"|"))</f>
        <v>0</v>
      </c>
      <c r="F71" s="53"/>
      <c r="G71" s="169">
        <f>IF($A71&gt;=$B$2,"",CONCATENATE(D24,"|",IF(ISBLANK(E24),"-",E24),"|"))</f>
        <v>0</v>
      </c>
      <c r="H71" s="53"/>
      <c r="I71" s="169">
        <f>IF($A71&gt;=$B$2,"",CONCATENATE(F24,"|",IF(ISBLANK(G24),"-",G24),"|"))</f>
        <v>0</v>
      </c>
      <c r="J71" s="53"/>
      <c r="K71" s="169">
        <f>IF($A71&gt;=$B$2,"",CONCATENATE(H24,"|",IF(ISBLANK(I24),"-",I24),"|"))</f>
        <v>0</v>
      </c>
      <c r="L71" s="53"/>
      <c r="M71" s="169">
        <f>IF($B$64&gt;=M$66,IF($A71&gt;=$B$2,"",CONCATENATE(J24,"|",IF(ISBLANK(K24),"-",K24),"|")),"")</f>
        <v>0</v>
      </c>
      <c r="N71" s="169"/>
      <c r="O71" s="169">
        <f>IF($B$64&gt;=O$66,IF($A71&gt;=$B$2,"",CONCATENATE(L24,"|",IF(ISBLANK(M24),"-",M24),"|")),"")</f>
        <v>0</v>
      </c>
      <c r="P71" s="170"/>
      <c r="R71" s="136"/>
      <c r="S71" s="136"/>
      <c r="T71" s="136"/>
      <c r="AE71" s="45"/>
      <c r="AF71" s="46"/>
      <c r="AG71" s="47">
        <f>AP62</f>
        <v>4</v>
      </c>
      <c r="AH71" s="126">
        <f>IF(ISNA(AH16),0,IF(AH16="",0,IF(AH$62=$AG71,1,0)*AH16))</f>
        <v>0</v>
      </c>
      <c r="AI71" s="126">
        <f>IF(ISNA(AI16),0,IF(AI16="",0,IF(AI$62=$AG71,1,0)*AI16))</f>
        <v>0</v>
      </c>
      <c r="AJ71" s="126">
        <f>IF(ISNA(AJ16),0,IF(AJ16="",0,IF(AJ$62=$AG71,1,0)*AJ16))</f>
        <v>0</v>
      </c>
      <c r="AK71" s="126">
        <f>IF(ISNA(AK16),0,IF(AK16="",0,IF(AK$62=$AG71,1,0)*AK16))</f>
        <v>0</v>
      </c>
      <c r="AL71" s="126">
        <f>IF(ISNA(AL16),0,IF(AL16="",0,IF(AL$62=$AG71,1,0)*AL16))</f>
        <v>0</v>
      </c>
      <c r="AM71" s="126">
        <f>IF(ISNA(AM16),0,IF(AM16="",0,IF(AM$62=$AG71,1,0)*AM16))</f>
        <v>0</v>
      </c>
      <c r="AN71" s="126">
        <f>IF(ISNA(AN16),0,IF(AN16="",0,IF(AN$62=$AG71,1,0)*AN16))</f>
        <v>0</v>
      </c>
      <c r="AO71" s="126">
        <f>IF(ISNA(AO16),0,IF(AO16="",0,IF(AO$62=$AG71,1,0)*AO16))</f>
        <v>0</v>
      </c>
      <c r="AP71" s="126">
        <f>IF(ISNA(AP16),0,IF(AP16="",0,IF(AP$62=$AG71,1,0)*AP16))</f>
        <v>0</v>
      </c>
      <c r="AQ71" s="126">
        <f>IF(ISNA(AQ16),0,IF(AQ16="",0,IF(AQ$62=$AG71,1,0)*AQ16))</f>
        <v>0</v>
      </c>
      <c r="AR71" s="126">
        <f>IF(ISNA(AR16),0,IF(AR16="",0,IF(AR$62=$AG71,1,0)*AR16))</f>
        <v>0</v>
      </c>
      <c r="AS71" s="126">
        <f>IF(ISNA(AS16),0,IF(AS16="",0,IF(AS$62=$AG71,1,0)*AS16))</f>
        <v>0</v>
      </c>
      <c r="AT71" s="126">
        <f>IF(ISNA(AT16),0,IF(AT16="",0,IF(AT$62=$AG71,1,0)*AT16))</f>
        <v>0</v>
      </c>
      <c r="AU71" s="126">
        <f>IF(ISNA(AU16),0,IF(AU16="",0,IF(AU$62=$AG71,1,0)*AU16))</f>
        <v>0</v>
      </c>
    </row>
    <row r="72" spans="1:47" ht="13.5">
      <c r="A72">
        <v>3</v>
      </c>
      <c r="C72" s="168"/>
      <c r="D72" s="53">
        <f>IF($A72&gt;=$B$2,"",CONCATENATE("| ",A72," |"))</f>
        <v>0</v>
      </c>
      <c r="E72" s="169">
        <f>IF($A72&gt;=$B$2,"",CONCATENATE(B25,"|",IF(ISBLANK(C25),"-",C25),"|"))</f>
        <v>0</v>
      </c>
      <c r="F72" s="53"/>
      <c r="G72" s="169">
        <f>IF($A72&gt;=$B$2,"",CONCATENATE(D25,"|",IF(ISBLANK(E25),"-",E25),"|"))</f>
        <v>0</v>
      </c>
      <c r="H72" s="53"/>
      <c r="I72" s="169">
        <f>IF($A72&gt;=$B$2,"",CONCATENATE(F25,"|",IF(ISBLANK(G25),"-",G25),"|"))</f>
        <v>0</v>
      </c>
      <c r="J72" s="53"/>
      <c r="K72" s="169">
        <f>IF($A72&gt;=$B$2,"",CONCATENATE(H25,"|",IF(ISBLANK(I25),"-",I25),"|"))</f>
        <v>0</v>
      </c>
      <c r="L72" s="53"/>
      <c r="M72" s="169">
        <f>IF($B$64&gt;=M$66,IF($A72&gt;=$B$2,"",CONCATENATE(J25,"|",IF(ISBLANK(K25),"-",K25),"|")),"")</f>
        <v>0</v>
      </c>
      <c r="N72" s="169"/>
      <c r="O72" s="169">
        <f>IF($B$64&gt;=O$66,IF($A72&gt;=$B$2,"",CONCATENATE(L25,"|",IF(ISBLANK(M25),"-",M25),"|")),"")</f>
        <v>0</v>
      </c>
      <c r="P72" s="170"/>
      <c r="R72" s="136"/>
      <c r="S72" s="136"/>
      <c r="T72" s="136"/>
      <c r="AE72" s="45"/>
      <c r="AF72" s="46"/>
      <c r="AG72" s="47">
        <f>AQ$62</f>
        <v>10</v>
      </c>
      <c r="AH72" s="126">
        <f>IF(ISNA(AH17),0,IF(AH17="",0,IF(AH$62=$AG72,1,0)*AH17))</f>
        <v>0</v>
      </c>
      <c r="AI72" s="126">
        <f>IF(ISNA(AI17),0,IF(AI17="",0,IF(AI$62=$AG72,1,0)*AI17))</f>
        <v>0</v>
      </c>
      <c r="AJ72" s="126">
        <f>IF(ISNA(AJ17),0,IF(AJ17="",0,IF(AJ$62=$AG72,1,0)*AJ17))</f>
        <v>0</v>
      </c>
      <c r="AK72" s="126">
        <f>IF(ISNA(AK17),0,IF(AK17="",0,IF(AK$62=$AG72,1,0)*AK17))</f>
        <v>0</v>
      </c>
      <c r="AL72" s="126">
        <f>IF(ISNA(AL17),0,IF(AL17="",0,IF(AL$62=$AG72,1,0)*AL17))</f>
        <v>0</v>
      </c>
      <c r="AM72" s="126">
        <f>IF(ISNA(AM17),0,IF(AM17="",0,IF(AM$62=$AG72,1,0)*AM17))</f>
        <v>0</v>
      </c>
      <c r="AN72" s="126">
        <f>IF(ISNA(AN17),0,IF(AN17="",0,IF(AN$62=$AG72,1,0)*AN17))</f>
        <v>0</v>
      </c>
      <c r="AO72" s="126">
        <f>IF(ISNA(AO17),0,IF(AO17="",0,IF(AO$62=$AG72,1,0)*AO17))</f>
        <v>0</v>
      </c>
      <c r="AP72" s="126">
        <f>IF(ISNA(AP17),0,IF(AP17="",0,IF(AP$62=$AG72,1,0)*AP17))</f>
        <v>0</v>
      </c>
      <c r="AQ72" s="126">
        <f>IF(ISNA(AQ17),0,IF(AQ17="",0,IF(AQ$62=$AG72,1,0)*AQ17))</f>
        <v>0</v>
      </c>
      <c r="AR72" s="126">
        <f>IF(ISNA(AR17),0,IF(AR17="",0,IF(AR$62=$AG72,1,0)*AR17))</f>
        <v>0</v>
      </c>
      <c r="AS72" s="126">
        <f>IF(ISNA(AS17),0,IF(AS17="",0,IF(AS$62=$AG72,1,0)*AS17))</f>
        <v>0</v>
      </c>
      <c r="AT72" s="126">
        <f>IF(ISNA(AT17),0,IF(AT17="",0,IF(AT$62=$AG72,1,0)*AT17))</f>
        <v>0</v>
      </c>
      <c r="AU72" s="126">
        <f>IF(ISNA(AU17),0,IF(AU17="",0,IF(AU$62=$AG72,1,0)*AU17))</f>
        <v>0</v>
      </c>
    </row>
    <row r="73" spans="1:47" ht="13.5">
      <c r="A73">
        <v>4</v>
      </c>
      <c r="C73" s="168"/>
      <c r="D73" s="53">
        <f>IF($A73&gt;=$B$2,"",CONCATENATE("| ",A73," |"))</f>
        <v>0</v>
      </c>
      <c r="E73" s="169">
        <f>IF($A73&gt;=$B$2,"",CONCATENATE(B26,"|",IF(ISBLANK(C26),"-",C26),"|"))</f>
        <v>0</v>
      </c>
      <c r="F73" s="53"/>
      <c r="G73" s="169">
        <f>IF($A73&gt;=$B$2,"",CONCATENATE(D26,"|",IF(ISBLANK(E26),"-",E26),"|"))</f>
        <v>0</v>
      </c>
      <c r="H73" s="53"/>
      <c r="I73" s="169">
        <f>IF($A73&gt;=$B$2,"",CONCATENATE(F26,"|",IF(ISBLANK(G26),"-",G26),"|"))</f>
        <v>0</v>
      </c>
      <c r="J73" s="53"/>
      <c r="K73" s="169">
        <f>IF($A73&gt;=$B$2,"",CONCATENATE(H26,"|",IF(ISBLANK(I26),"-",I26),"|"))</f>
        <v>0</v>
      </c>
      <c r="L73" s="53"/>
      <c r="M73" s="169">
        <f>IF($B$64&gt;=M$66,IF($A73&gt;=$B$2,"",CONCATENATE(J26,"|",IF(ISBLANK(K26),"-",K26),"|")),"")</f>
        <v>0</v>
      </c>
      <c r="N73" s="169"/>
      <c r="O73" s="169">
        <f>IF($B$64&gt;=O$66,IF($A73&gt;=$B$2,"",CONCATENATE(L26,"|",IF(ISBLANK(M26),"-",M26),"|")),"")</f>
        <v>0</v>
      </c>
      <c r="P73" s="170"/>
      <c r="R73" s="136"/>
      <c r="S73" s="136"/>
      <c r="T73" s="136"/>
      <c r="AE73" s="45"/>
      <c r="AF73" s="46"/>
      <c r="AG73" s="47">
        <f>AR$62</f>
        <v>11</v>
      </c>
      <c r="AH73" s="126">
        <f>IF(ISNA(AH18),0,IF(AH18="",0,IF(AH$62=$AG73,1,0)*AH18))</f>
        <v>0</v>
      </c>
      <c r="AI73" s="126">
        <f>IF(ISNA(AI18),0,IF(AI18="",0,IF(AI$62=$AG73,1,0)*AI18))</f>
        <v>0</v>
      </c>
      <c r="AJ73" s="126">
        <f>IF(ISNA(AJ18),0,IF(AJ18="",0,IF(AJ$62=$AG73,1,0)*AJ18))</f>
        <v>0</v>
      </c>
      <c r="AK73" s="126">
        <f>IF(ISNA(AK18),0,IF(AK18="",0,IF(AK$62=$AG73,1,0)*AK18))</f>
        <v>0</v>
      </c>
      <c r="AL73" s="126">
        <f>IF(ISNA(AL18),0,IF(AL18="",0,IF(AL$62=$AG73,1,0)*AL18))</f>
        <v>0</v>
      </c>
      <c r="AM73" s="126">
        <f>IF(ISNA(AM18),0,IF(AM18="",0,IF(AM$62=$AG73,1,0)*AM18))</f>
        <v>0</v>
      </c>
      <c r="AN73" s="126">
        <f>IF(ISNA(AN18),0,IF(AN18="",0,IF(AN$62=$AG73,1,0)*AN18))</f>
        <v>0</v>
      </c>
      <c r="AO73" s="126">
        <f>IF(ISNA(AO18),0,IF(AO18="",0,IF(AO$62=$AG73,1,0)*AO18))</f>
        <v>0</v>
      </c>
      <c r="AP73" s="126">
        <f>IF(ISNA(AP18),0,IF(AP18="",0,IF(AP$62=$AG73,1,0)*AP18))</f>
        <v>0</v>
      </c>
      <c r="AQ73" s="126">
        <f>IF(ISNA(AQ18),0,IF(AQ18="",0,IF(AQ$62=$AG73,1,0)*AQ18))</f>
        <v>0</v>
      </c>
      <c r="AR73" s="126">
        <f>IF(ISNA(AR18),0,IF(AR18="",0,IF(AR$62=$AG73,1,0)*AR18))</f>
        <v>0</v>
      </c>
      <c r="AS73" s="126">
        <f>IF(ISNA(AS18),0,IF(AS18="",0,IF(AS$62=$AG73,1,0)*AS18))</f>
        <v>0</v>
      </c>
      <c r="AT73" s="126">
        <f>IF(ISNA(AT18),0,IF(AT18="",0,IF(AT$62=$AG73,1,0)*AT18))</f>
        <v>0</v>
      </c>
      <c r="AU73" s="126">
        <f>IF(ISNA(AU18),0,IF(AU18="",0,IF(AU$62=$AG73,1,0)*AU18))</f>
        <v>0</v>
      </c>
    </row>
    <row r="74" spans="1:47" ht="13.5">
      <c r="A74">
        <v>5</v>
      </c>
      <c r="C74" s="168"/>
      <c r="D74" s="53">
        <f>IF($A74&gt;=$B$2,"",CONCATENATE("| ",A74," |"))</f>
        <v>0</v>
      </c>
      <c r="E74" s="169">
        <f>IF($A74&gt;=$B$2,"",CONCATENATE(B27,"|",IF(ISBLANK(C27),"-",C27),"|"))</f>
        <v>0</v>
      </c>
      <c r="F74" s="53"/>
      <c r="G74" s="169">
        <f>IF($A74&gt;=$B$2,"",CONCATENATE(D27,"|",IF(ISBLANK(E27),"-",E27),"|"))</f>
        <v>0</v>
      </c>
      <c r="H74" s="53"/>
      <c r="I74" s="169">
        <f>IF($A74&gt;=$B$2,"",CONCATENATE(F27,"|",IF(ISBLANK(G27),"-",G27),"|"))</f>
        <v>0</v>
      </c>
      <c r="J74" s="53"/>
      <c r="K74" s="169">
        <f>IF($A74&gt;=$B$2,"",CONCATENATE(H27,"|",IF(ISBLANK(I27),"-",I27),"|"))</f>
        <v>0</v>
      </c>
      <c r="L74" s="53"/>
      <c r="M74" s="169">
        <f>IF($B$64&gt;=M$66,IF($A74&gt;=$B$2,"",CONCATENATE(J27,"|",IF(ISBLANK(K27),"-",K27),"|")),"")</f>
        <v>0</v>
      </c>
      <c r="N74" s="169"/>
      <c r="O74" s="169">
        <f>IF($B$64&gt;=O$66,IF($A74&gt;=$B$2,"",CONCATENATE(L27,"|",IF(ISBLANK(M27),"-",M27),"|")),"")</f>
        <v>0</v>
      </c>
      <c r="P74" s="170"/>
      <c r="R74" s="136"/>
      <c r="S74" s="136"/>
      <c r="T74" s="136"/>
      <c r="AE74" s="45"/>
      <c r="AF74" s="46"/>
      <c r="AG74" s="47">
        <f>AS$62</f>
        <v>11</v>
      </c>
      <c r="AH74" s="126">
        <f>IF(ISNA(AH19),0,IF(AH19="",0,IF(AH$62=$AG74,1,0)*AH19))</f>
        <v>0</v>
      </c>
      <c r="AI74" s="126">
        <f>IF(ISNA(AI19),0,IF(AI19="",0,IF(AI$62=$AG74,1,0)*AI19))</f>
        <v>0</v>
      </c>
      <c r="AJ74" s="126">
        <f>IF(ISNA(AJ19),0,IF(AJ19="",0,IF(AJ$62=$AG74,1,0)*AJ19))</f>
        <v>0</v>
      </c>
      <c r="AK74" s="126">
        <f>IF(ISNA(AK19),0,IF(AK19="",0,IF(AK$62=$AG74,1,0)*AK19))</f>
        <v>0</v>
      </c>
      <c r="AL74" s="126">
        <f>IF(ISNA(AL19),0,IF(AL19="",0,IF(AL$62=$AG74,1,0)*AL19))</f>
        <v>0</v>
      </c>
      <c r="AM74" s="126">
        <f>IF(ISNA(AM19),0,IF(AM19="",0,IF(AM$62=$AG74,1,0)*AM19))</f>
        <v>0</v>
      </c>
      <c r="AN74" s="126">
        <f>IF(ISNA(AN19),0,IF(AN19="",0,IF(AN$62=$AG74,1,0)*AN19))</f>
        <v>0</v>
      </c>
      <c r="AO74" s="126">
        <f>IF(ISNA(AO19),0,IF(AO19="",0,IF(AO$62=$AG74,1,0)*AO19))</f>
        <v>0</v>
      </c>
      <c r="AP74" s="126">
        <f>IF(ISNA(AP19),0,IF(AP19="",0,IF(AP$62=$AG74,1,0)*AP19))</f>
        <v>0</v>
      </c>
      <c r="AQ74" s="126">
        <f>IF(ISNA(AQ19),0,IF(AQ19="",0,IF(AQ$62=$AG74,1,0)*AQ19))</f>
        <v>0</v>
      </c>
      <c r="AR74" s="126">
        <f>IF(ISNA(AR19),0,IF(AR19="",0,IF(AR$62=$AG74,1,0)*AR19))</f>
        <v>0</v>
      </c>
      <c r="AS74" s="126">
        <f>IF(ISNA(AS19),0,IF(AS19="",0,IF(AS$62=$AG74,1,0)*AS19))</f>
        <v>0</v>
      </c>
      <c r="AT74" s="126">
        <f>IF(ISNA(AT19),0,IF(AT19="",0,IF(AT$62=$AG74,1,0)*AT19))</f>
        <v>0</v>
      </c>
      <c r="AU74" s="126">
        <f>IF(ISNA(AU19),0,IF(AU19="",0,IF(AU$62=$AG74,1,0)*AU19))</f>
        <v>0</v>
      </c>
    </row>
    <row r="75" spans="1:47" ht="13.5">
      <c r="A75">
        <v>6</v>
      </c>
      <c r="C75" s="168"/>
      <c r="D75" s="53">
        <f>IF($A75&gt;=$B$2,"",CONCATENATE("| ",A75," |"))</f>
        <v>0</v>
      </c>
      <c r="E75" s="169">
        <f>IF($A75&gt;=$B$2,"",CONCATENATE(B28,"|",IF(ISBLANK(C28),"-",C28),"|"))</f>
        <v>0</v>
      </c>
      <c r="F75" s="53"/>
      <c r="G75" s="169">
        <f>IF($A75&gt;=$B$2,"",CONCATENATE(D28,"|",IF(ISBLANK(E28),"-",E28),"|"))</f>
        <v>0</v>
      </c>
      <c r="H75" s="53"/>
      <c r="I75" s="169">
        <f>IF($A75&gt;=$B$2,"",CONCATENATE(F28,"|",IF(ISBLANK(G28),"-",G28),"|"))</f>
        <v>0</v>
      </c>
      <c r="J75" s="53"/>
      <c r="K75" s="169">
        <f>IF($A75&gt;=$B$2,"",CONCATENATE(H28,"|",IF(ISBLANK(I28),"-",I28),"|"))</f>
        <v>0</v>
      </c>
      <c r="L75" s="53"/>
      <c r="M75" s="169">
        <f>IF($B$64&gt;=M$66,IF($A75&gt;=$B$2,"",CONCATENATE(J28,"|",IF(ISBLANK(K28),"-",K28),"|")),"")</f>
        <v>0</v>
      </c>
      <c r="N75" s="169"/>
      <c r="O75" s="169">
        <f>IF($B$64&gt;=O$66,IF($A75&gt;=$B$2,"",CONCATENATE(L28,"|",IF(ISBLANK(M28),"-",M28),"|")),"")</f>
        <v>0</v>
      </c>
      <c r="P75" s="170"/>
      <c r="R75" s="136"/>
      <c r="S75" s="136"/>
      <c r="T75" s="136"/>
      <c r="AE75" s="45"/>
      <c r="AF75" s="46"/>
      <c r="AG75" s="47">
        <f>AT$62</f>
        <v>11</v>
      </c>
      <c r="AH75" s="126">
        <f>IF(ISNA(AH20),0,IF(AH20="",0,IF(AH$62=$AG75,1,0)*AH20))</f>
        <v>0</v>
      </c>
      <c r="AI75" s="126">
        <f>IF(ISNA(AI20),0,IF(AI20="",0,IF(AI$62=$AG75,1,0)*AI20))</f>
        <v>0</v>
      </c>
      <c r="AJ75" s="126">
        <f>IF(ISNA(AJ20),0,IF(AJ20="",0,IF(AJ$62=$AG75,1,0)*AJ20))</f>
        <v>0</v>
      </c>
      <c r="AK75" s="126">
        <f>IF(ISNA(AK20),0,IF(AK20="",0,IF(AK$62=$AG75,1,0)*AK20))</f>
        <v>0</v>
      </c>
      <c r="AL75" s="126">
        <f>IF(ISNA(AL20),0,IF(AL20="",0,IF(AL$62=$AG75,1,0)*AL20))</f>
        <v>0</v>
      </c>
      <c r="AM75" s="126">
        <f>IF(ISNA(AM20),0,IF(AM20="",0,IF(AM$62=$AG75,1,0)*AM20))</f>
        <v>0</v>
      </c>
      <c r="AN75" s="126">
        <f>IF(ISNA(AN20),0,IF(AN20="",0,IF(AN$62=$AG75,1,0)*AN20))</f>
        <v>0</v>
      </c>
      <c r="AO75" s="126">
        <f>IF(ISNA(AO20),0,IF(AO20="",0,IF(AO$62=$AG75,1,0)*AO20))</f>
        <v>0</v>
      </c>
      <c r="AP75" s="126">
        <f>IF(ISNA(AP20),0,IF(AP20="",0,IF(AP$62=$AG75,1,0)*AP20))</f>
        <v>0</v>
      </c>
      <c r="AQ75" s="126">
        <f>IF(ISNA(AQ20),0,IF(AQ20="",0,IF(AQ$62=$AG75,1,0)*AQ20))</f>
        <v>0</v>
      </c>
      <c r="AR75" s="126">
        <f>IF(ISNA(AR20),0,IF(AR20="",0,IF(AR$62=$AG75,1,0)*AR20))</f>
        <v>0</v>
      </c>
      <c r="AS75" s="126">
        <f>IF(ISNA(AS20),0,IF(AS20="",0,IF(AS$62=$AG75,1,0)*AS20))</f>
        <v>0</v>
      </c>
      <c r="AT75" s="126">
        <f>IF(ISNA(AT20),0,IF(AT20="",0,IF(AT$62=$AG75,1,0)*AT20))</f>
        <v>0</v>
      </c>
      <c r="AU75" s="126">
        <f>IF(ISNA(AU20),0,IF(AU20="",0,IF(AU$62=$AG75,1,0)*AU20))</f>
        <v>0</v>
      </c>
    </row>
    <row r="76" spans="1:47" ht="13.5">
      <c r="A76">
        <v>7</v>
      </c>
      <c r="C76" s="168"/>
      <c r="D76" s="53">
        <f>IF($A76&gt;=$B$2,"",CONCATENATE("| ",A76," |"))</f>
        <v>0</v>
      </c>
      <c r="E76" s="169">
        <f>IF($A76&gt;=$B$2,"",CONCATENATE(B29,"|",IF(ISBLANK(C29),"-",C29),"|"))</f>
        <v>0</v>
      </c>
      <c r="F76" s="53"/>
      <c r="G76" s="169">
        <f>IF($A76&gt;=$B$2,"",CONCATENATE(D29,"|",IF(ISBLANK(E29),"-",E29),"|"))</f>
        <v>0</v>
      </c>
      <c r="H76" s="53"/>
      <c r="I76" s="169">
        <f>IF($A76&gt;=$B$2,"",CONCATENATE(F29,"|",IF(ISBLANK(G29),"-",G29),"|"))</f>
        <v>0</v>
      </c>
      <c r="J76" s="53"/>
      <c r="K76" s="169">
        <f>IF($A76&gt;=$B$2,"",CONCATENATE(H29,"|",IF(ISBLANK(I29),"-",I29),"|"))</f>
        <v>0</v>
      </c>
      <c r="L76" s="53"/>
      <c r="M76" s="169">
        <f>IF($B$64&gt;=M$66,IF($A76&gt;=$B$2,"",CONCATENATE(J29,"|",IF(ISBLANK(K29),"-",K29),"|")),"")</f>
        <v>0</v>
      </c>
      <c r="N76" s="169"/>
      <c r="O76" s="169">
        <f>IF($B$64&gt;=O$66,IF($A76&gt;=$B$2,"",CONCATENATE(L29,"|",IF(ISBLANK(M29),"-",M29),"|")),"")</f>
        <v>0</v>
      </c>
      <c r="P76" s="170"/>
      <c r="R76" s="136"/>
      <c r="S76" s="136"/>
      <c r="T76" s="136"/>
      <c r="AE76" s="45"/>
      <c r="AF76" s="46"/>
      <c r="AG76" s="47">
        <f>AU$62</f>
        <v>11</v>
      </c>
      <c r="AH76" s="126">
        <f>IF(ISNA(AH21),0,IF(AH21="",0,IF(AH$62=$AG76,1,0)*AH21))</f>
        <v>0</v>
      </c>
      <c r="AI76" s="126">
        <f>IF(ISNA(AI21),0,IF(AI21="",0,IF(AI$62=$AG76,1,0)*AI21))</f>
        <v>0</v>
      </c>
      <c r="AJ76" s="126">
        <f>IF(ISNA(AJ21),0,IF(AJ21="",0,IF(AJ$62=$AG76,1,0)*AJ21))</f>
        <v>0</v>
      </c>
      <c r="AK76" s="126">
        <f>IF(ISNA(AK21),0,IF(AK21="",0,IF(AK$62=$AG76,1,0)*AK21))</f>
        <v>0</v>
      </c>
      <c r="AL76" s="126">
        <f>IF(ISNA(AL21),0,IF(AL21="",0,IF(AL$62=$AG76,1,0)*AL21))</f>
        <v>0</v>
      </c>
      <c r="AM76" s="126">
        <f>IF(ISNA(AM21),0,IF(AM21="",0,IF(AM$62=$AG76,1,0)*AM21))</f>
        <v>0</v>
      </c>
      <c r="AN76" s="126">
        <f>IF(ISNA(AN21),0,IF(AN21="",0,IF(AN$62=$AG76,1,0)*AN21))</f>
        <v>0</v>
      </c>
      <c r="AO76" s="126">
        <f>IF(ISNA(AO21),0,IF(AO21="",0,IF(AO$62=$AG76,1,0)*AO21))</f>
        <v>0</v>
      </c>
      <c r="AP76" s="126">
        <f>IF(ISNA(AP21),0,IF(AP21="",0,IF(AP$62=$AG76,1,0)*AP21))</f>
        <v>0</v>
      </c>
      <c r="AQ76" s="126">
        <f>IF(ISNA(AQ21),0,IF(AQ21="",0,IF(AQ$62=$AG76,1,0)*AQ21))</f>
        <v>0</v>
      </c>
      <c r="AR76" s="126">
        <f>IF(ISNA(AR21),0,IF(AR21="",0,IF(AR$62=$AG76,1,0)*AR21))</f>
        <v>0</v>
      </c>
      <c r="AS76" s="126">
        <f>IF(ISNA(AS21),0,IF(AS21="",0,IF(AS$62=$AG76,1,0)*AS21))</f>
        <v>0</v>
      </c>
      <c r="AT76" s="126">
        <f>IF(ISNA(AT21),0,IF(AT21="",0,IF(AT$62=$AG76,1,0)*AT21))</f>
        <v>0</v>
      </c>
      <c r="AU76" s="126">
        <f>IF(ISNA(AU21),0,IF(AU21="",0,IF(AU$62=$AG76,1,0)*AU21))</f>
        <v>0</v>
      </c>
    </row>
    <row r="77" spans="1:47" ht="13.5">
      <c r="A77">
        <v>8</v>
      </c>
      <c r="C77" s="168"/>
      <c r="D77" s="53">
        <f>IF($A77&gt;=$B$2,"",CONCATENATE("| ",A77," |"))</f>
        <v>0</v>
      </c>
      <c r="E77" s="169">
        <f>IF($A77&gt;=$B$2,"",CONCATENATE(B30,"|",IF(ISBLANK(C30),"-",C30),"|"))</f>
        <v>0</v>
      </c>
      <c r="F77" s="53"/>
      <c r="G77" s="169">
        <f>IF($A77&gt;=$B$2,"",CONCATENATE(D30,"|",IF(ISBLANK(E30),"-",E30),"|"))</f>
        <v>0</v>
      </c>
      <c r="H77" s="53"/>
      <c r="I77" s="169">
        <f>IF($A77&gt;=$B$2,"",CONCATENATE(F30,"|",IF(ISBLANK(G30),"-",G30),"|"))</f>
        <v>0</v>
      </c>
      <c r="J77" s="53"/>
      <c r="K77" s="169">
        <f>IF($A77&gt;=$B$2,"",CONCATENATE(H30,"|",IF(ISBLANK(I30),"-",I30),"|"))</f>
        <v>0</v>
      </c>
      <c r="L77" s="53"/>
      <c r="M77" s="169">
        <f>IF($B$64&gt;=M$66,IF($A77&gt;=$B$2,"",CONCATENATE(J30,"|",IF(ISBLANK(K30),"-",K30),"|")),"")</f>
        <v>0</v>
      </c>
      <c r="N77" s="169"/>
      <c r="O77" s="169">
        <f>IF($B$64&gt;=O$66,IF($A77&gt;=$B$2,"",CONCATENATE(L30,"|",IF(ISBLANK(M30),"-",M30),"|")),"")</f>
        <v>0</v>
      </c>
      <c r="P77" s="170"/>
      <c r="R77" s="136"/>
      <c r="S77" s="136"/>
      <c r="T77" s="136"/>
      <c r="AE77" s="45"/>
      <c r="AF77" s="46"/>
      <c r="AH77" s="146">
        <f>AH62-SUM(AH63:AH76)/100</f>
        <v>6</v>
      </c>
      <c r="AI77" s="146">
        <f>AI62-SUM(AI63:AI76)/100</f>
        <v>5</v>
      </c>
      <c r="AJ77" s="146">
        <f>AJ62-SUM(AJ63:AJ76)/100</f>
        <v>1</v>
      </c>
      <c r="AK77" s="146">
        <f>AK62-SUM(AK63:AK76)/100</f>
        <v>3</v>
      </c>
      <c r="AL77" s="146">
        <f>AL62-SUM(AL63:AL76)/100</f>
        <v>7</v>
      </c>
      <c r="AM77" s="146">
        <f>AM62-SUM(AM63:AM76)/100</f>
        <v>9</v>
      </c>
      <c r="AN77" s="146">
        <f>AN62-SUM(AN63:AN76)/100</f>
        <v>2</v>
      </c>
      <c r="AO77" s="146">
        <f>AO62-SUM(AO63:AO76)/100</f>
        <v>8</v>
      </c>
      <c r="AP77" s="146">
        <f>AP62-SUM(AP63:AP76)/100</f>
        <v>4</v>
      </c>
      <c r="AQ77" s="146">
        <f>AQ62-SUM(AQ63:AQ76)/100</f>
        <v>10</v>
      </c>
      <c r="AR77" s="146">
        <f>AR62-SUM(AR63:AR76)/100</f>
        <v>11</v>
      </c>
      <c r="AS77" s="146">
        <f>AS62-SUM(AS63:AS76)/100</f>
        <v>11</v>
      </c>
      <c r="AT77" s="146">
        <f>AT62-SUM(AT63:AT76)/100</f>
        <v>11</v>
      </c>
      <c r="AU77" s="146">
        <f>AU62-SUM(AU63:AU76)/100</f>
        <v>11</v>
      </c>
    </row>
    <row r="78" spans="1:47" ht="13.5">
      <c r="A78">
        <v>9</v>
      </c>
      <c r="C78" s="168"/>
      <c r="D78" s="53">
        <f>IF($A78&gt;=$B$2,"",CONCATENATE("| ",A78," |"))</f>
        <v>0</v>
      </c>
      <c r="E78" s="169">
        <f>IF($A78&gt;=$B$2,"",CONCATENATE(B31,"|",IF(ISBLANK(C31),"-",C31),"|"))</f>
        <v>0</v>
      </c>
      <c r="F78" s="53"/>
      <c r="G78" s="169">
        <f>IF($A78&gt;=$B$2,"",CONCATENATE(D31,"|",IF(ISBLANK(E31),"-",E31),"|"))</f>
        <v>0</v>
      </c>
      <c r="H78" s="53"/>
      <c r="I78" s="169">
        <f>IF($A78&gt;=$B$2,"",CONCATENATE(F31,"|",IF(ISBLANK(G31),"-",G31),"|"))</f>
        <v>0</v>
      </c>
      <c r="J78" s="53"/>
      <c r="K78" s="169">
        <f>IF($A78&gt;=$B$2,"",CONCATENATE(H31,"|",IF(ISBLANK(I31),"-",I31),"|"))</f>
        <v>0</v>
      </c>
      <c r="L78" s="53"/>
      <c r="M78" s="169">
        <f>IF($B$64&gt;=M$66,IF($A78&gt;=$B$2,"",CONCATENATE(J31,"|",IF(ISBLANK(K31),"-",K31),"|")),"")</f>
        <v>0</v>
      </c>
      <c r="N78" s="169"/>
      <c r="O78" s="169">
        <f>IF($B$64&gt;=O$66,IF($A78&gt;=$B$2,"",CONCATENATE(L31,"|",IF(ISBLANK(M31),"-",M31),"|")),"")</f>
        <v>0</v>
      </c>
      <c r="P78" s="170"/>
      <c r="R78" s="136"/>
      <c r="S78" s="136"/>
      <c r="T78" s="136"/>
      <c r="AE78" s="45"/>
      <c r="AF78" s="46"/>
      <c r="AG78" t="s">
        <v>206</v>
      </c>
      <c r="AH78" s="123">
        <f>RANK(AH77,$AH$77:$AU$77,1)</f>
        <v>6</v>
      </c>
      <c r="AI78" s="124">
        <f>RANK(AI77,$AH$77:$AU$77,1)</f>
        <v>5</v>
      </c>
      <c r="AJ78" s="124">
        <f>RANK(AJ77,$AH$77:$AU$77,1)</f>
        <v>1</v>
      </c>
      <c r="AK78" s="124">
        <f>RANK(AK77,$AH$77:$AU$77,1)</f>
        <v>3</v>
      </c>
      <c r="AL78" s="124">
        <f>RANK(AL77,$AH$77:$AU$77,1)</f>
        <v>7</v>
      </c>
      <c r="AM78" s="124">
        <f>RANK(AM77,$AH$77:$AU$77,1)</f>
        <v>9</v>
      </c>
      <c r="AN78" s="124">
        <f>RANK(AN77,$AH$77:$AU$77,1)</f>
        <v>2</v>
      </c>
      <c r="AO78" s="124">
        <f>RANK(AO77,$AH$77:$AU$77,1)</f>
        <v>8</v>
      </c>
      <c r="AP78" s="124">
        <f>RANK(AP77,$AH$77:$AU$77,1)</f>
        <v>4</v>
      </c>
      <c r="AQ78" s="124">
        <f>RANK(AQ77,$AH$77:$AU$77,1)</f>
        <v>10</v>
      </c>
      <c r="AR78" s="124">
        <f>RANK(AR77,$AH$77:$AU$77,1)</f>
        <v>11</v>
      </c>
      <c r="AS78" s="124">
        <f>RANK(AS77,$AH$77:$AU$77,1)</f>
        <v>11</v>
      </c>
      <c r="AT78" s="124">
        <f>RANK(AT77,$AH$77:$AU$77,1)</f>
        <v>11</v>
      </c>
      <c r="AU78" s="125">
        <f>RANK(AU77,$AH$77:$AU$77,1)</f>
        <v>11</v>
      </c>
    </row>
    <row r="79" spans="1:47" ht="13.5">
      <c r="A79">
        <v>10</v>
      </c>
      <c r="C79" s="168"/>
      <c r="D79" s="53">
        <f>IF($A79&gt;=$B$2,"",CONCATENATE("| ",A79," |"))</f>
        <v>0</v>
      </c>
      <c r="E79" s="169">
        <f>IF($A79&gt;=$B$2,"",CONCATENATE(B32,"|",IF(ISBLANK(C32),"-",C32),"|"))</f>
        <v>0</v>
      </c>
      <c r="F79" s="53"/>
      <c r="G79" s="169">
        <f>IF($A79&gt;=$B$2,"",CONCATENATE(D32,"|",IF(ISBLANK(E32),"-",E32),"|"))</f>
        <v>0</v>
      </c>
      <c r="H79" s="53"/>
      <c r="I79" s="169">
        <f>IF($A79&gt;=$B$2,"",CONCATENATE(F32,"|",IF(ISBLANK(G32),"-",G32),"|"))</f>
        <v>0</v>
      </c>
      <c r="J79" s="53"/>
      <c r="K79" s="169">
        <f>IF($A79&gt;=$B$2,"",CONCATENATE(H32,"|",IF(ISBLANK(I32),"-",I32),"|"))</f>
        <v>0</v>
      </c>
      <c r="L79" s="53"/>
      <c r="M79" s="169">
        <f>IF($B$64&gt;=M$66,IF($A79&gt;=$B$2,"",CONCATENATE(J32,"|",IF(ISBLANK(K32),"-",K32),"|")),"")</f>
        <v>0</v>
      </c>
      <c r="N79" s="169"/>
      <c r="O79" s="169">
        <f>IF($B$64&gt;=O$66,IF($A79&gt;=$B$2,"",CONCATENATE(L32,"|",IF(ISBLANK(M32),"-",M32),"|")),"")</f>
        <v>0</v>
      </c>
      <c r="P79" s="170"/>
      <c r="R79" s="136"/>
      <c r="S79" s="136"/>
      <c r="T79" s="136"/>
      <c r="AE79" s="45"/>
      <c r="AF79" s="46"/>
      <c r="AG79" s="47">
        <f>AH78</f>
        <v>6</v>
      </c>
      <c r="AH79" s="126">
        <f>IF(ISNA(AH8),0,IF(AH8="",0,IF(AH$78=$AG79,1,0)*AH8))</f>
        <v>0</v>
      </c>
      <c r="AI79" s="126">
        <f>IF(ISNA(AI8),0,IF(AI8="",0,IF(AI$78=$AG79,1,0)*AI8))</f>
        <v>0</v>
      </c>
      <c r="AJ79" s="126">
        <f>IF(ISNA(AJ8),0,IF(AJ8="",0,IF(AJ$78=$AG79,1,0)*AJ8))</f>
        <v>0</v>
      </c>
      <c r="AK79" s="126">
        <f>IF(ISNA(AK8),0,IF(AK8="",0,IF(AK$78=$AG79,1,0)*AK8))</f>
        <v>0</v>
      </c>
      <c r="AL79" s="126">
        <f>IF(ISNA(AL8),0,IF(AL8="",0,IF(AL$78=$AG79,1,0)*AL8))</f>
        <v>0</v>
      </c>
      <c r="AM79" s="126">
        <f>IF(ISNA(AM8),0,IF(AM8="",0,IF(AM$78=$AG79,1,0)*AM8))</f>
        <v>0</v>
      </c>
      <c r="AN79" s="126">
        <f>IF(ISNA(AN8),0,IF(AN8="",0,IF(AN$78=$AG79,1,0)*AN8))</f>
        <v>0</v>
      </c>
      <c r="AO79" s="126">
        <f>IF(ISNA(AO8),0,IF(AO8="",0,IF(AO$78=$AG79,1,0)*AO8))</f>
        <v>0</v>
      </c>
      <c r="AP79" s="126">
        <f>IF(ISNA(AP8),0,IF(AP8="",0,IF(AP$78=$AG79,1,0)*AP8))</f>
        <v>0</v>
      </c>
      <c r="AQ79" s="126">
        <f>IF(ISNA(AQ8),0,IF(AQ8="",0,IF(AQ$78=$AG79,1,0)*AQ8))</f>
        <v>0</v>
      </c>
      <c r="AR79" s="126">
        <f>IF(ISNA(AR8),0,IF(AR8="",0,IF(AR$78=$AG79,1,0)*AR8))</f>
        <v>0</v>
      </c>
      <c r="AS79" s="126">
        <f>IF(ISNA(AS8),0,IF(AS8="",0,IF(AS$78=$AG79,1,0)*AS8))</f>
        <v>0</v>
      </c>
      <c r="AT79" s="126">
        <f>IF(ISNA(AT8),0,IF(AT8="",0,IF(AT$78=$AG79,1,0)*AT8))</f>
        <v>0</v>
      </c>
      <c r="AU79" s="126">
        <f>IF(ISNA(AU8),0,IF(AU8="",0,IF(AU$78=$AG79,1,0)*AU8))</f>
        <v>0</v>
      </c>
    </row>
    <row r="80" spans="1:47" ht="13.5">
      <c r="A80">
        <v>11</v>
      </c>
      <c r="C80" s="168"/>
      <c r="D80" s="53">
        <f>IF($A80&gt;=$B$2,"",CONCATENATE("| ",A80," |"))</f>
        <v>0</v>
      </c>
      <c r="E80" s="169">
        <f>IF($A80&gt;=$B$2,"",CONCATENATE(B33,"|",IF(ISBLANK(C33),"-",C33),"|"))</f>
        <v>0</v>
      </c>
      <c r="F80" s="53"/>
      <c r="G80" s="169">
        <f>IF($A80&gt;=$B$2,"",CONCATENATE(D33,"|",IF(ISBLANK(E33),"-",E33),"|"))</f>
        <v>0</v>
      </c>
      <c r="H80" s="53"/>
      <c r="I80" s="169">
        <f>IF($A80&gt;=$B$2,"",CONCATENATE(F33,"|",IF(ISBLANK(G33),"-",G33),"|"))</f>
        <v>0</v>
      </c>
      <c r="J80" s="53"/>
      <c r="K80" s="169">
        <f>IF($A80&gt;=$B$2,"",CONCATENATE(H33,"|",IF(ISBLANK(I33),"-",I33),"|"))</f>
        <v>0</v>
      </c>
      <c r="L80" s="53"/>
      <c r="M80" s="169">
        <f>IF($B$64&gt;=M$66,IF($A80&gt;=$B$2,"",CONCATENATE(J33,"|",IF(ISBLANK(K33),"-",K33),"|")),"")</f>
        <v>0</v>
      </c>
      <c r="N80" s="169"/>
      <c r="O80" s="169">
        <f>IF($B$64&gt;=O$66,IF($A80&gt;=$B$2,"",CONCATENATE(L33,"|",IF(ISBLANK(M33),"-",M33),"|")),"")</f>
        <v>0</v>
      </c>
      <c r="P80" s="170"/>
      <c r="R80" s="136"/>
      <c r="S80" s="136"/>
      <c r="T80" s="136"/>
      <c r="AE80" s="45"/>
      <c r="AF80" s="46"/>
      <c r="AG80" s="47">
        <f>AI78</f>
        <v>5</v>
      </c>
      <c r="AH80" s="126">
        <f>IF(ISNA(AH9),0,IF(AH9="",0,IF(AH$78=$AG80,1,0)*AH9))</f>
        <v>0</v>
      </c>
      <c r="AI80" s="126">
        <f>IF(ISNA(AI9),0,IF(AI9="",0,IF(AI$78=$AG80,1,0)*AI9))</f>
        <v>0</v>
      </c>
      <c r="AJ80" s="126">
        <f>IF(ISNA(AJ9),0,IF(AJ9="",0,IF(AJ$78=$AG80,1,0)*AJ9))</f>
        <v>0</v>
      </c>
      <c r="AK80" s="126">
        <f>IF(ISNA(AK9),0,IF(AK9="",0,IF(AK$78=$AG80,1,0)*AK9))</f>
        <v>0</v>
      </c>
      <c r="AL80" s="126">
        <f>IF(ISNA(AL9),0,IF(AL9="",0,IF(AL$78=$AG80,1,0)*AL9))</f>
        <v>0</v>
      </c>
      <c r="AM80" s="126">
        <f>IF(ISNA(AM9),0,IF(AM9="",0,IF(AM$78=$AG80,1,0)*AM9))</f>
        <v>0</v>
      </c>
      <c r="AN80" s="126">
        <f>IF(ISNA(AN9),0,IF(AN9="",0,IF(AN$78=$AG80,1,0)*AN9))</f>
        <v>0</v>
      </c>
      <c r="AO80" s="126">
        <f>IF(ISNA(AO9),0,IF(AO9="",0,IF(AO$78=$AG80,1,0)*AO9))</f>
        <v>0</v>
      </c>
      <c r="AP80" s="126">
        <f>IF(ISNA(AP9),0,IF(AP9="",0,IF(AP$78=$AG80,1,0)*AP9))</f>
        <v>0</v>
      </c>
      <c r="AQ80" s="126">
        <f>IF(ISNA(AQ9),0,IF(AQ9="",0,IF(AQ$78=$AG80,1,0)*AQ9))</f>
        <v>0</v>
      </c>
      <c r="AR80" s="126">
        <f>IF(ISNA(AR9),0,IF(AR9="",0,IF(AR$78=$AG80,1,0)*AR9))</f>
        <v>0</v>
      </c>
      <c r="AS80" s="126">
        <f>IF(ISNA(AS9),0,IF(AS9="",0,IF(AS$78=$AG80,1,0)*AS9))</f>
        <v>0</v>
      </c>
      <c r="AT80" s="126">
        <f>IF(ISNA(AT9),0,IF(AT9="",0,IF(AT$78=$AG80,1,0)*AT9))</f>
        <v>0</v>
      </c>
      <c r="AU80" s="126">
        <f>IF(ISNA(AU9),0,IF(AU9="",0,IF(AU$78=$AG80,1,0)*AU9))</f>
        <v>0</v>
      </c>
    </row>
    <row r="81" spans="1:47" ht="13.5">
      <c r="A81">
        <v>12</v>
      </c>
      <c r="C81" s="168"/>
      <c r="D81" s="53">
        <f>IF($A81&gt;=$B$2,"",CONCATENATE("| ",A81," |"))</f>
        <v>0</v>
      </c>
      <c r="E81" s="169">
        <f>IF($A81&gt;=$B$2,"",CONCATENATE(B34,"|",IF(ISBLANK(C34),"-",C34),"|"))</f>
        <v>0</v>
      </c>
      <c r="F81" s="53"/>
      <c r="G81" s="169">
        <f>IF($A81&gt;=$B$2,"",CONCATENATE(D34,"|",IF(ISBLANK(E34),"-",E34),"|"))</f>
        <v>0</v>
      </c>
      <c r="H81" s="53"/>
      <c r="I81" s="169">
        <f>IF($A81&gt;=$B$2,"",CONCATENATE(F34,"|",IF(ISBLANK(G34),"-",G34),"|"))</f>
        <v>0</v>
      </c>
      <c r="J81" s="53"/>
      <c r="K81" s="169">
        <f>IF($A81&gt;=$B$2,"",CONCATENATE(H34,"|",IF(ISBLANK(I34),"-",I34),"|"))</f>
        <v>0</v>
      </c>
      <c r="L81" s="53"/>
      <c r="M81" s="169">
        <f>IF($B$64&gt;=M$66,IF($A81&gt;=$B$2,"",CONCATENATE(J34,"|",IF(ISBLANK(K34),"-",K34),"|")),"")</f>
        <v>0</v>
      </c>
      <c r="N81" s="169"/>
      <c r="O81" s="169">
        <f>IF($B$64&gt;=O$66,IF($A81&gt;=$B$2,"",CONCATENATE(L34,"|",IF(ISBLANK(M34),"-",M34),"|")),"")</f>
        <v>0</v>
      </c>
      <c r="P81" s="170"/>
      <c r="R81" s="136"/>
      <c r="S81" s="136"/>
      <c r="T81" s="136"/>
      <c r="AE81" s="45"/>
      <c r="AF81" s="46"/>
      <c r="AG81" s="47">
        <f>AJ78</f>
        <v>1</v>
      </c>
      <c r="AH81" s="126">
        <f>IF(ISNA(AH10),0,IF(AH10="",0,IF(AH$78=$AG81,1,0)*AH10))</f>
        <v>0</v>
      </c>
      <c r="AI81" s="126">
        <f>IF(ISNA(AI10),0,IF(AI10="",0,IF(AI$78=$AG81,1,0)*AI10))</f>
        <v>0</v>
      </c>
      <c r="AJ81" s="126">
        <f>IF(ISNA(AJ10),0,IF(AJ10="",0,IF(AJ$78=$AG81,1,0)*AJ10))</f>
        <v>0</v>
      </c>
      <c r="AK81" s="126">
        <f>IF(ISNA(AK10),0,IF(AK10="",0,IF(AK$78=$AG81,1,0)*AK10))</f>
        <v>0</v>
      </c>
      <c r="AL81" s="126">
        <f>IF(ISNA(AL10),0,IF(AL10="",0,IF(AL$78=$AG81,1,0)*AL10))</f>
        <v>0</v>
      </c>
      <c r="AM81" s="126">
        <f>IF(ISNA(AM10),0,IF(AM10="",0,IF(AM$78=$AG81,1,0)*AM10))</f>
        <v>0</v>
      </c>
      <c r="AN81" s="126">
        <f>IF(ISNA(AN10),0,IF(AN10="",0,IF(AN$78=$AG81,1,0)*AN10))</f>
        <v>0</v>
      </c>
      <c r="AO81" s="126">
        <f>IF(ISNA(AO10),0,IF(AO10="",0,IF(AO$78=$AG81,1,0)*AO10))</f>
        <v>0</v>
      </c>
      <c r="AP81" s="126">
        <f>IF(ISNA(AP10),0,IF(AP10="",0,IF(AP$78=$AG81,1,0)*AP10))</f>
        <v>0</v>
      </c>
      <c r="AQ81" s="126">
        <f>IF(ISNA(AQ10),0,IF(AQ10="",0,IF(AQ$78=$AG81,1,0)*AQ10))</f>
        <v>0</v>
      </c>
      <c r="AR81" s="126">
        <f>IF(ISNA(AR10),0,IF(AR10="",0,IF(AR$78=$AG81,1,0)*AR10))</f>
        <v>0</v>
      </c>
      <c r="AS81" s="126">
        <f>IF(ISNA(AS10),0,IF(AS10="",0,IF(AS$78=$AG81,1,0)*AS10))</f>
        <v>0</v>
      </c>
      <c r="AT81" s="126">
        <f>IF(ISNA(AT10),0,IF(AT10="",0,IF(AT$78=$AG81,1,0)*AT10))</f>
        <v>0</v>
      </c>
      <c r="AU81" s="126">
        <f>IF(ISNA(AU10),0,IF(AU10="",0,IF(AU$78=$AG81,1,0)*AU10))</f>
        <v>0</v>
      </c>
    </row>
    <row r="82" spans="1:47" ht="13.5">
      <c r="A82">
        <v>13</v>
      </c>
      <c r="C82" s="168"/>
      <c r="D82" s="53">
        <f>IF($A82&gt;=$B$2,"",CONCATENATE("| ",A82," |"))</f>
        <v>0</v>
      </c>
      <c r="E82" s="169">
        <f>IF($A82&gt;=$B$2,"",CONCATENATE(B35,"|",IF(ISBLANK(C35),"-",C35),"|"))</f>
        <v>0</v>
      </c>
      <c r="F82" s="53"/>
      <c r="G82" s="169">
        <f>IF($A82&gt;=$B$2,"",CONCATENATE(D35,"|",IF(ISBLANK(E35),"-",E35),"|"))</f>
        <v>0</v>
      </c>
      <c r="H82" s="53"/>
      <c r="I82" s="169">
        <f>IF($A82&gt;=$B$2,"",CONCATENATE(F35,"|",IF(ISBLANK(G35),"-",G35),"|"))</f>
        <v>0</v>
      </c>
      <c r="J82" s="53"/>
      <c r="K82" s="169">
        <f>IF($A82&gt;=$B$2,"",CONCATENATE(H35,"|",IF(ISBLANK(I35),"-",I35),"|"))</f>
        <v>0</v>
      </c>
      <c r="L82" s="53"/>
      <c r="M82" s="169">
        <f>IF($B$64&gt;=M$66,IF($A82&gt;=$B$2,"",CONCATENATE(J35,"|",IF(ISBLANK(K35),"-",K35),"|")),"")</f>
        <v>0</v>
      </c>
      <c r="N82" s="169"/>
      <c r="O82" s="169">
        <f>IF($B$64&gt;=O$66,IF($A82&gt;=$B$2,"",CONCATENATE(L35,"|",IF(ISBLANK(M35),"-",M35),"|")),"")</f>
        <v>0</v>
      </c>
      <c r="P82" s="170"/>
      <c r="R82" s="136"/>
      <c r="S82" s="136"/>
      <c r="T82" s="136"/>
      <c r="AE82" s="45"/>
      <c r="AF82" s="46"/>
      <c r="AG82" s="47">
        <f>AK78</f>
        <v>3</v>
      </c>
      <c r="AH82" s="126">
        <f>IF(ISNA(AH11),0,IF(AH11="",0,IF(AH$78=$AG82,1,0)*AH11))</f>
        <v>0</v>
      </c>
      <c r="AI82" s="126">
        <f>IF(ISNA(AI11),0,IF(AI11="",0,IF(AI$78=$AG82,1,0)*AI11))</f>
        <v>0</v>
      </c>
      <c r="AJ82" s="126">
        <f>IF(ISNA(AJ11),0,IF(AJ11="",0,IF(AJ$78=$AG82,1,0)*AJ11))</f>
        <v>0</v>
      </c>
      <c r="AK82" s="126">
        <f>IF(ISNA(AK11),0,IF(AK11="",0,IF(AK$78=$AG82,1,0)*AK11))</f>
        <v>0</v>
      </c>
      <c r="AL82" s="126">
        <f>IF(ISNA(AL11),0,IF(AL11="",0,IF(AL$78=$AG82,1,0)*AL11))</f>
        <v>0</v>
      </c>
      <c r="AM82" s="126">
        <f>IF(ISNA(AM11),0,IF(AM11="",0,IF(AM$78=$AG82,1,0)*AM11))</f>
        <v>0</v>
      </c>
      <c r="AN82" s="126">
        <f>IF(ISNA(AN11),0,IF(AN11="",0,IF(AN$78=$AG82,1,0)*AN11))</f>
        <v>0</v>
      </c>
      <c r="AO82" s="126">
        <f>IF(ISNA(AO11),0,IF(AO11="",0,IF(AO$78=$AG82,1,0)*AO11))</f>
        <v>0</v>
      </c>
      <c r="AP82" s="126">
        <f>IF(ISNA(AP11),0,IF(AP11="",0,IF(AP$78=$AG82,1,0)*AP11))</f>
        <v>0</v>
      </c>
      <c r="AQ82" s="126">
        <f>IF(ISNA(AQ11),0,IF(AQ11="",0,IF(AQ$78=$AG82,1,0)*AQ11))</f>
        <v>0</v>
      </c>
      <c r="AR82" s="126">
        <f>IF(ISNA(AR11),0,IF(AR11="",0,IF(AR$78=$AG82,1,0)*AR11))</f>
        <v>0</v>
      </c>
      <c r="AS82" s="126">
        <f>IF(ISNA(AS11),0,IF(AS11="",0,IF(AS$78=$AG82,1,0)*AS11))</f>
        <v>0</v>
      </c>
      <c r="AT82" s="126">
        <f>IF(ISNA(AT11),0,IF(AT11="",0,IF(AT$78=$AG82,1,0)*AT11))</f>
        <v>0</v>
      </c>
      <c r="AU82" s="126">
        <f>IF(ISNA(AU11),0,IF(AU11="",0,IF(AU$78=$AG82,1,0)*AU11))</f>
        <v>0</v>
      </c>
    </row>
    <row r="83" spans="3:47" ht="13.5">
      <c r="C83" s="168"/>
      <c r="D83" s="53"/>
      <c r="E83" s="53"/>
      <c r="F83" s="53"/>
      <c r="G83" s="53"/>
      <c r="H83" s="53"/>
      <c r="I83" s="53"/>
      <c r="J83" s="53"/>
      <c r="K83" s="53"/>
      <c r="L83" s="53"/>
      <c r="M83" s="53"/>
      <c r="N83" s="53"/>
      <c r="O83" s="53"/>
      <c r="P83" s="170"/>
      <c r="Q83" s="136"/>
      <c r="R83" s="136"/>
      <c r="S83" s="136"/>
      <c r="T83" s="136"/>
      <c r="U83" s="136"/>
      <c r="V83" s="136"/>
      <c r="W83" s="136"/>
      <c r="X83" s="136"/>
      <c r="Y83" s="136"/>
      <c r="Z83" s="136"/>
      <c r="AA83" s="136"/>
      <c r="AB83" s="136"/>
      <c r="AC83" s="136"/>
      <c r="AE83" s="45"/>
      <c r="AF83" s="46"/>
      <c r="AG83" s="47">
        <f>AL78</f>
        <v>7</v>
      </c>
      <c r="AH83" s="126">
        <f>IF(ISNA(AH12),0,IF(AH12="",0,IF(AH$78=$AG83,1,0)*AH12))</f>
        <v>0</v>
      </c>
      <c r="AI83" s="126">
        <f>IF(ISNA(AI12),0,IF(AI12="",0,IF(AI$78=$AG83,1,0)*AI12))</f>
        <v>0</v>
      </c>
      <c r="AJ83" s="126">
        <f>IF(ISNA(AJ12),0,IF(AJ12="",0,IF(AJ$78=$AG83,1,0)*AJ12))</f>
        <v>0</v>
      </c>
      <c r="AK83" s="126">
        <f>IF(ISNA(AK12),0,IF(AK12="",0,IF(AK$78=$AG83,1,0)*AK12))</f>
        <v>0</v>
      </c>
      <c r="AL83" s="126">
        <f>IF(ISNA(AL12),0,IF(AL12="",0,IF(AL$78=$AG83,1,0)*AL12))</f>
        <v>0</v>
      </c>
      <c r="AM83" s="126">
        <f>IF(ISNA(AM12),0,IF(AM12="",0,IF(AM$78=$AG83,1,0)*AM12))</f>
        <v>0</v>
      </c>
      <c r="AN83" s="126">
        <f>IF(ISNA(AN12),0,IF(AN12="",0,IF(AN$78=$AG83,1,0)*AN12))</f>
        <v>0</v>
      </c>
      <c r="AO83" s="126">
        <f>IF(ISNA(AO12),0,IF(AO12="",0,IF(AO$78=$AG83,1,0)*AO12))</f>
        <v>0</v>
      </c>
      <c r="AP83" s="126">
        <f>IF(ISNA(AP12),0,IF(AP12="",0,IF(AP$78=$AG83,1,0)*AP12))</f>
        <v>0</v>
      </c>
      <c r="AQ83" s="126">
        <f>IF(ISNA(AQ12),0,IF(AQ12="",0,IF(AQ$78=$AG83,1,0)*AQ12))</f>
        <v>0</v>
      </c>
      <c r="AR83" s="126">
        <f>IF(ISNA(AR12),0,IF(AR12="",0,IF(AR$78=$AG83,1,0)*AR12))</f>
        <v>0</v>
      </c>
      <c r="AS83" s="126">
        <f>IF(ISNA(AS12),0,IF(AS12="",0,IF(AS$78=$AG83,1,0)*AS12))</f>
        <v>0</v>
      </c>
      <c r="AT83" s="126">
        <f>IF(ISNA(AT12),0,IF(AT12="",0,IF(AT$78=$AG83,1,0)*AT12))</f>
        <v>0</v>
      </c>
      <c r="AU83" s="126">
        <f>IF(ISNA(AU12),0,IF(AU12="",0,IF(AU$78=$AG83,1,0)*AU12))</f>
        <v>0</v>
      </c>
    </row>
    <row r="84" spans="1:47" ht="13.5">
      <c r="A84">
        <v>0</v>
      </c>
      <c r="C84" s="168"/>
      <c r="D84" s="53" t="str">
        <f>IF($B$65&gt;=E$66,IF($A84&gt;=$B$2,"",CONCATENATE("| "," |")),"")</f>
        <v>|  |</v>
      </c>
      <c r="E84" s="169" t="str">
        <f>IF($B$65&gt;=E$66,IF($A84&gt;=$B$2,"",CONCATENATE(INDEX($B$22:$AC$35,$A84+1,$B$64*2+E$66),"|",INDEX($B$22:$AC$35,$A84+1,$B$64*2+E$66+1),"|")),"")</f>
        <v>銀弾丸|6|</v>
      </c>
      <c r="F84" s="45"/>
      <c r="G84" s="169" t="str">
        <f>IF($B$65&gt;=G$66,IF($A84&gt;=$B$2,"",CONCATENATE(INDEX($B$22:$AC$35,$A84+1,$B$64*2+G$66+1),"|",INDEX($B$22:$AC$35,$A84+1,$B$64*2+G$66+2),"|")),"")</f>
        <v>アゴA|24|</v>
      </c>
      <c r="H84" s="45"/>
      <c r="I84" s="169" t="str">
        <f>IF($B$65&gt;=I$66,IF($A84&gt;=$B$2,"",CONCATENATE(INDEX($B$22:$AC$35,$A84+1,$B$64*2+I$66*2-1),"|",INDEX($B$22:$AC$35,$A84+1,$B$64*2+I$66*2),"|")),"")</f>
        <v>マリン|10|</v>
      </c>
      <c r="J84" s="45"/>
      <c r="K84" s="169" t="str">
        <f>IF($B$65&gt;=K$66,IF($A84&gt;=$B$2,"",CONCATENATE(INDEX($B$22:$AC$35,$A84+1,$B$64*2+K$66*2-1),"|",INDEX($B$22:$AC$35,$A84+1,$B$64*2+K$66*2),"|")),"")</f>
        <v>シロA|15|</v>
      </c>
      <c r="L84" s="45"/>
      <c r="M84" s="169" t="str">
        <f>IF($B$65&gt;=M$66,IF($A84&gt;=$B$2,"",CONCATENATE(INDEX($B$22:$AC$35,$A84+1,$B$64*2+M$66*2-1),"|",INDEX($B$22:$AC$35,$A84+1,$B$64*2+M$66*2),"|")),"")</f>
        <v>MGN|3|</v>
      </c>
      <c r="N84" s="45"/>
      <c r="O84" s="169">
        <f>IF($B$65&gt;=O$66,IF($A84&gt;=$B$2,"",CONCATENATE(INDEX($B$22:$AC$35,$A84+1,$B$64*2+O$66*2-1),"|",INDEX($B$22:$AC$35,$A84+1,$B$64*2+O$66*2),"|")),"")</f>
      </c>
      <c r="P84" s="171"/>
      <c r="Q84" s="136"/>
      <c r="S84" s="136"/>
      <c r="U84" s="136"/>
      <c r="W84" s="136"/>
      <c r="Y84" s="136"/>
      <c r="AA84" s="136"/>
      <c r="AB84" s="136"/>
      <c r="AC84" s="136"/>
      <c r="AE84" s="45"/>
      <c r="AF84" s="46"/>
      <c r="AG84" s="47">
        <f>AM78</f>
        <v>9</v>
      </c>
      <c r="AH84" s="126">
        <f>IF(ISNA(AH13),0,IF(AH13="",0,IF(AH$78=$AG84,1,0)*AH13))</f>
        <v>0</v>
      </c>
      <c r="AI84" s="126">
        <f>IF(ISNA(AI13),0,IF(AI13="",0,IF(AI$78=$AG84,1,0)*AI13))</f>
        <v>0</v>
      </c>
      <c r="AJ84" s="126">
        <f>IF(ISNA(AJ13),0,IF(AJ13="",0,IF(AJ$78=$AG84,1,0)*AJ13))</f>
        <v>0</v>
      </c>
      <c r="AK84" s="126">
        <f>IF(ISNA(AK13),0,IF(AK13="",0,IF(AK$78=$AG84,1,0)*AK13))</f>
        <v>0</v>
      </c>
      <c r="AL84" s="126">
        <f>IF(ISNA(AL13),0,IF(AL13="",0,IF(AL$78=$AG84,1,0)*AL13))</f>
        <v>0</v>
      </c>
      <c r="AM84" s="126">
        <f>IF(ISNA(AM13),0,IF(AM13="",0,IF(AM$78=$AG84,1,0)*AM13))</f>
        <v>0</v>
      </c>
      <c r="AN84" s="126">
        <f>IF(ISNA(AN13),0,IF(AN13="",0,IF(AN$78=$AG84,1,0)*AN13))</f>
        <v>0</v>
      </c>
      <c r="AO84" s="126">
        <f>IF(ISNA(AO13),0,IF(AO13="",0,IF(AO$78=$AG84,1,0)*AO13))</f>
        <v>0</v>
      </c>
      <c r="AP84" s="126">
        <f>IF(ISNA(AP13),0,IF(AP13="",0,IF(AP$78=$AG84,1,0)*AP13))</f>
        <v>0</v>
      </c>
      <c r="AQ84" s="126">
        <f>IF(ISNA(AQ13),0,IF(AQ13="",0,IF(AQ$78=$AG84,1,0)*AQ13))</f>
        <v>0</v>
      </c>
      <c r="AR84" s="126">
        <f>IF(ISNA(AR13),0,IF(AR13="",0,IF(AR$78=$AG84,1,0)*AR13))</f>
        <v>0</v>
      </c>
      <c r="AS84" s="126">
        <f>IF(ISNA(AS13),0,IF(AS13="",0,IF(AS$78=$AG84,1,0)*AS13))</f>
        <v>0</v>
      </c>
      <c r="AT84" s="126">
        <f>IF(ISNA(AT13),0,IF(AT13="",0,IF(AT$78=$AG84,1,0)*AT13))</f>
        <v>0</v>
      </c>
      <c r="AU84" s="126">
        <f>IF(ISNA(AU13),0,IF(AU13="",0,IF(AU$78=$AG84,1,0)*AU13))</f>
        <v>0</v>
      </c>
    </row>
    <row r="85" spans="1:47" ht="13.5">
      <c r="A85">
        <v>1</v>
      </c>
      <c r="C85" s="168"/>
      <c r="D85" s="53">
        <f>IF($B$65&gt;=E$66,IF($A85&gt;=$B$2,"",CONCATENATE("| ",A85," |")),"")</f>
        <v>0</v>
      </c>
      <c r="E85" s="169">
        <f>IF($B$65&gt;=E$66,IF($A85&gt;=$B$2,"",CONCATENATE(INDEX($B$22:$AC$35,$A85+1,$B$64*2+E$66*2-1),"|",IF(ISBLANK(INDEX($B$22:$AC$35,$A85+1,$B$64*2+E$66*2)),"-",INDEX($B$22:$AC$35,$A85+1,$B$64*2+E$66*2)),"|")),"")</f>
        <v>0</v>
      </c>
      <c r="F85" s="45"/>
      <c r="G85" s="169">
        <f>IF($B$65&gt;=G$66,IF($A85&gt;=$B$2,"",CONCATENATE(INDEX($B$22:$AC$35,$A85+1,$B$64*2+G$66*2-1),"|",IF(ISBLANK(INDEX($B$22:$AC$35,$A85+1,$B$64*2+G$66*2)),"-",INDEX($B$22:$AC$35,$A85+1,$B$64*2+G$66*2)),"|")),"")</f>
        <v>0</v>
      </c>
      <c r="H85" s="45"/>
      <c r="I85" s="169">
        <f>IF($B$65&gt;=I$66,IF($A85&gt;=$B$2,"",CONCATENATE(INDEX($B$22:$AC$35,$A85+1,$B$64*2+I$66*2-1),"|",IF(ISBLANK(INDEX($B$22:$AC$35,$A85+1,$B$64*2+I$66*2)),"-",INDEX($B$22:$AC$35,$A85+1,$B$64*2+I$66*2)),"|")),"")</f>
        <v>0</v>
      </c>
      <c r="J85" s="45"/>
      <c r="K85" s="169">
        <f>IF($B$65&gt;=K$66,IF($A85&gt;=$B$2,"",CONCATENATE(INDEX($B$22:$AC$35,$A85+1,$B$64*2+K$66*2-1),"|",IF(ISBLANK(INDEX($B$22:$AC$35,$A85+1,$B$64*2+K$66*2)),"-",INDEX($B$22:$AC$35,$A85+1,$B$64*2+K$66*2)),"|")),"")</f>
        <v>0</v>
      </c>
      <c r="L85" s="45"/>
      <c r="M85" s="169">
        <f>IF($B$65&gt;=M$66,IF($A85&gt;=$B$2,"",CONCATENATE(INDEX($B$22:$AC$35,$A85+1,$B$64*2+M$66*2-1),"|",IF(ISBLANK(INDEX($B$22:$AC$35,$A85+1,$B$64*2+M$66*2)),"-",INDEX($B$22:$AC$35,$A85+1,$B$64*2+M$66*2)),"|")),"")</f>
        <v>0</v>
      </c>
      <c r="N85" s="45"/>
      <c r="O85" s="169">
        <f>IF($B$65&gt;=O$66,IF($A85&gt;=$B$2,"",CONCATENATE(INDEX($B$22:$AC$35,$A85+1,$B$64*2+O$66*2-1),"|",IF(ISBLANK(INDEX($B$22:$AC$35,$A85+1,$B$64*2+O$66*2)),"-",INDEX($B$22:$AC$35,$A85+1,$B$64*2+O$66*2)),"|")),"")</f>
        <v>0</v>
      </c>
      <c r="P85" s="171"/>
      <c r="Q85" s="136"/>
      <c r="S85" s="136"/>
      <c r="U85" s="136"/>
      <c r="W85" s="136"/>
      <c r="Y85" s="136"/>
      <c r="AE85" s="45"/>
      <c r="AF85" s="46"/>
      <c r="AG85" s="47">
        <f>AN78</f>
        <v>2</v>
      </c>
      <c r="AH85" s="126">
        <f>IF(ISNA(AH14),0,IF(AH14="",0,IF(AH$78=$AG85,1,0)*AH14))</f>
        <v>0</v>
      </c>
      <c r="AI85" s="126">
        <f>IF(ISNA(AI14),0,IF(AI14="",0,IF(AI$78=$AG85,1,0)*AI14))</f>
        <v>0</v>
      </c>
      <c r="AJ85" s="126">
        <f>IF(ISNA(AJ14),0,IF(AJ14="",0,IF(AJ$78=$AG85,1,0)*AJ14))</f>
        <v>0</v>
      </c>
      <c r="AK85" s="126">
        <f>IF(ISNA(AK14),0,IF(AK14="",0,IF(AK$78=$AG85,1,0)*AK14))</f>
        <v>0</v>
      </c>
      <c r="AL85" s="126">
        <f>IF(ISNA(AL14),0,IF(AL14="",0,IF(AL$78=$AG85,1,0)*AL14))</f>
        <v>0</v>
      </c>
      <c r="AM85" s="126">
        <f>IF(ISNA(AM14),0,IF(AM14="",0,IF(AM$78=$AG85,1,0)*AM14))</f>
        <v>0</v>
      </c>
      <c r="AN85" s="126">
        <f>IF(ISNA(AN14),0,IF(AN14="",0,IF(AN$78=$AG85,1,0)*AN14))</f>
        <v>0</v>
      </c>
      <c r="AO85" s="126">
        <f>IF(ISNA(AO14),0,IF(AO14="",0,IF(AO$78=$AG85,1,0)*AO14))</f>
        <v>0</v>
      </c>
      <c r="AP85" s="126">
        <f>IF(ISNA(AP14),0,IF(AP14="",0,IF(AP$78=$AG85,1,0)*AP14))</f>
        <v>0</v>
      </c>
      <c r="AQ85" s="126">
        <f>IF(ISNA(AQ14),0,IF(AQ14="",0,IF(AQ$78=$AG85,1,0)*AQ14))</f>
        <v>0</v>
      </c>
      <c r="AR85" s="126">
        <f>IF(ISNA(AR14),0,IF(AR14="",0,IF(AR$78=$AG85,1,0)*AR14))</f>
        <v>0</v>
      </c>
      <c r="AS85" s="126">
        <f>IF(ISNA(AS14),0,IF(AS14="",0,IF(AS$78=$AG85,1,0)*AS14))</f>
        <v>0</v>
      </c>
      <c r="AT85" s="126">
        <f>IF(ISNA(AT14),0,IF(AT14="",0,IF(AT$78=$AG85,1,0)*AT14))</f>
        <v>0</v>
      </c>
      <c r="AU85" s="126">
        <f>IF(ISNA(AU14),0,IF(AU14="",0,IF(AU$78=$AG85,1,0)*AU14))</f>
        <v>0</v>
      </c>
    </row>
    <row r="86" spans="1:47" ht="13.5">
      <c r="A86">
        <v>2</v>
      </c>
      <c r="C86" s="168"/>
      <c r="D86" s="53">
        <f>IF($B$65&gt;=E$66,IF($A86&gt;=$B$2,"",CONCATENATE("| ",A86," |")),"")</f>
        <v>0</v>
      </c>
      <c r="E86" s="169">
        <f>IF($B$65&gt;=E$66,IF($A86&gt;=$B$2,"",CONCATENATE(INDEX($B$22:$AC$35,$A86+1,$B$64*2+E$66*2-1),"|",IF(ISBLANK(INDEX($B$22:$AC$35,$A86+1,$B$64*2+E$66*2)),"-",INDEX($B$22:$AC$35,$A86+1,$B$64*2+E$66*2)),"|")),"")</f>
        <v>0</v>
      </c>
      <c r="F86" s="45"/>
      <c r="G86" s="169">
        <f>IF($B$65&gt;=G$66,IF($A86&gt;=$B$2,"",CONCATENATE(INDEX($B$22:$AC$35,$A86+1,$B$64*2+G$66*2-1),"|",IF(ISBLANK(INDEX($B$22:$AC$35,$A86+1,$B$64*2+G$66*2)),"-",INDEX($B$22:$AC$35,$A86+1,$B$64*2+G$66*2)),"|")),"")</f>
        <v>0</v>
      </c>
      <c r="H86" s="45"/>
      <c r="I86" s="169">
        <f>IF($B$65&gt;=I$66,IF($A86&gt;=$B$2,"",CONCATENATE(INDEX($B$22:$AC$35,$A86+1,$B$64*2+I$66*2-1),"|",IF(ISBLANK(INDEX($B$22:$AC$35,$A86+1,$B$64*2+I$66*2)),"-",INDEX($B$22:$AC$35,$A86+1,$B$64*2+I$66*2)),"|")),"")</f>
        <v>0</v>
      </c>
      <c r="J86" s="45"/>
      <c r="K86" s="169">
        <f>IF($B$65&gt;=K$66,IF($A86&gt;=$B$2,"",CONCATENATE(INDEX($B$22:$AC$35,$A86+1,$B$64*2+K$66*2-1),"|",IF(ISBLANK(INDEX($B$22:$AC$35,$A86+1,$B$64*2+K$66*2)),"-",INDEX($B$22:$AC$35,$A86+1,$B$64*2+K$66*2)),"|")),"")</f>
        <v>0</v>
      </c>
      <c r="L86" s="45"/>
      <c r="M86" s="169">
        <f>IF($B$65&gt;=M$66,IF($A86&gt;=$B$2,"",CONCATENATE(INDEX($B$22:$AC$35,$A86+1,$B$64*2+M$66*2-1),"|",IF(ISBLANK(INDEX($B$22:$AC$35,$A86+1,$B$64*2+M$66*2)),"-",INDEX($B$22:$AC$35,$A86+1,$B$64*2+M$66*2)),"|")),"")</f>
        <v>0</v>
      </c>
      <c r="N86" s="45"/>
      <c r="O86" s="169">
        <f>IF($B$65&gt;=O$66,IF($A86&gt;=$B$2,"",CONCATENATE(INDEX($B$22:$AC$35,$A86+1,$B$64*2+O$66*2-1),"|",IF(ISBLANK(INDEX($B$22:$AC$35,$A86+1,$B$64*2+O$66*2)),"-",INDEX($B$22:$AC$35,$A86+1,$B$64*2+O$66*2)),"|")),"")</f>
        <v>0</v>
      </c>
      <c r="P86" s="171"/>
      <c r="Q86" s="136"/>
      <c r="S86" s="136"/>
      <c r="U86" s="136"/>
      <c r="W86" s="136"/>
      <c r="Y86" s="136"/>
      <c r="AE86" s="45"/>
      <c r="AF86" s="46"/>
      <c r="AG86" s="47">
        <f>AO78</f>
        <v>8</v>
      </c>
      <c r="AH86" s="126">
        <f>IF(ISNA(AH15),0,IF(AH15="",0,IF(AH$78=$AG86,1,0)*AH15))</f>
        <v>0</v>
      </c>
      <c r="AI86" s="126">
        <f>IF(ISNA(AI15),0,IF(AI15="",0,IF(AI$78=$AG86,1,0)*AI15))</f>
        <v>0</v>
      </c>
      <c r="AJ86" s="126">
        <f>IF(ISNA(AJ15),0,IF(AJ15="",0,IF(AJ$78=$AG86,1,0)*AJ15))</f>
        <v>0</v>
      </c>
      <c r="AK86" s="126">
        <f>IF(ISNA(AK15),0,IF(AK15="",0,IF(AK$78=$AG86,1,0)*AK15))</f>
        <v>0</v>
      </c>
      <c r="AL86" s="126">
        <f>IF(ISNA(AL15),0,IF(AL15="",0,IF(AL$78=$AG86,1,0)*AL15))</f>
        <v>0</v>
      </c>
      <c r="AM86" s="126">
        <f>IF(ISNA(AM15),0,IF(AM15="",0,IF(AM$78=$AG86,1,0)*AM15))</f>
        <v>0</v>
      </c>
      <c r="AN86" s="126">
        <f>IF(ISNA(AN15),0,IF(AN15="",0,IF(AN$78=$AG86,1,0)*AN15))</f>
        <v>0</v>
      </c>
      <c r="AO86" s="126">
        <f>IF(ISNA(AO15),0,IF(AO15="",0,IF(AO$78=$AG86,1,0)*AO15))</f>
        <v>0</v>
      </c>
      <c r="AP86" s="126">
        <f>IF(ISNA(AP15),0,IF(AP15="",0,IF(AP$78=$AG86,1,0)*AP15))</f>
        <v>0</v>
      </c>
      <c r="AQ86" s="126">
        <f>IF(ISNA(AQ15),0,IF(AQ15="",0,IF(AQ$78=$AG86,1,0)*AQ15))</f>
        <v>0</v>
      </c>
      <c r="AR86" s="126">
        <f>IF(ISNA(AR15),0,IF(AR15="",0,IF(AR$78=$AG86,1,0)*AR15))</f>
        <v>0</v>
      </c>
      <c r="AS86" s="126">
        <f>IF(ISNA(AS15),0,IF(AS15="",0,IF(AS$78=$AG86,1,0)*AS15))</f>
        <v>0</v>
      </c>
      <c r="AT86" s="126">
        <f>IF(ISNA(AT15),0,IF(AT15="",0,IF(AT$78=$AG86,1,0)*AT15))</f>
        <v>0</v>
      </c>
      <c r="AU86" s="126">
        <f>IF(ISNA(AU15),0,IF(AU15="",0,IF(AU$78=$AG86,1,0)*AU15))</f>
        <v>0</v>
      </c>
    </row>
    <row r="87" spans="1:47" ht="13.5">
      <c r="A87">
        <v>3</v>
      </c>
      <c r="C87" s="168"/>
      <c r="D87" s="53">
        <f>IF($B$65&gt;=E$66,IF($A87&gt;=$B$2,"",CONCATENATE("| ",A87," |")),"")</f>
        <v>0</v>
      </c>
      <c r="E87" s="169">
        <f>IF($B$65&gt;=E$66,IF($A87&gt;=$B$2,"",CONCATENATE(INDEX($B$22:$AC$35,$A87+1,$B$64*2+E$66*2-1),"|",IF(ISBLANK(INDEX($B$22:$AC$35,$A87+1,$B$64*2+E$66*2)),"-",INDEX($B$22:$AC$35,$A87+1,$B$64*2+E$66*2)),"|")),"")</f>
        <v>0</v>
      </c>
      <c r="F87" s="45"/>
      <c r="G87" s="169">
        <f>IF($B$65&gt;=G$66,IF($A87&gt;=$B$2,"",CONCATENATE(INDEX($B$22:$AC$35,$A87+1,$B$64*2+G$66*2-1),"|",IF(ISBLANK(INDEX($B$22:$AC$35,$A87+1,$B$64*2+G$66*2)),"-",INDEX($B$22:$AC$35,$A87+1,$B$64*2+G$66*2)),"|")),"")</f>
        <v>0</v>
      </c>
      <c r="H87" s="45"/>
      <c r="I87" s="169">
        <f>IF($B$65&gt;=I$66,IF($A87&gt;=$B$2,"",CONCATENATE(INDEX($B$22:$AC$35,$A87+1,$B$64*2+I$66*2-1),"|",IF(ISBLANK(INDEX($B$22:$AC$35,$A87+1,$B$64*2+I$66*2)),"-",INDEX($B$22:$AC$35,$A87+1,$B$64*2+I$66*2)),"|")),"")</f>
        <v>0</v>
      </c>
      <c r="J87" s="45"/>
      <c r="K87" s="169">
        <f>IF($B$65&gt;=K$66,IF($A87&gt;=$B$2,"",CONCATENATE(INDEX($B$22:$AC$35,$A87+1,$B$64*2+K$66*2-1),"|",IF(ISBLANK(INDEX($B$22:$AC$35,$A87+1,$B$64*2+K$66*2)),"-",INDEX($B$22:$AC$35,$A87+1,$B$64*2+K$66*2)),"|")),"")</f>
        <v>0</v>
      </c>
      <c r="L87" s="45"/>
      <c r="M87" s="169">
        <f>IF($B$65&gt;=M$66,IF($A87&gt;=$B$2,"",CONCATENATE(INDEX($B$22:$AC$35,$A87+1,$B$64*2+M$66*2-1),"|",IF(ISBLANK(INDEX($B$22:$AC$35,$A87+1,$B$64*2+M$66*2)),"-",INDEX($B$22:$AC$35,$A87+1,$B$64*2+M$66*2)),"|")),"")</f>
        <v>0</v>
      </c>
      <c r="N87" s="45"/>
      <c r="O87" s="169">
        <f>IF($B$65&gt;=O$66,IF($A87&gt;=$B$2,"",CONCATENATE(INDEX($B$22:$AC$35,$A87+1,$B$64*2+O$66*2-1),"|",IF(ISBLANK(INDEX($B$22:$AC$35,$A87+1,$B$64*2+O$66*2)),"-",INDEX($B$22:$AC$35,$A87+1,$B$64*2+O$66*2)),"|")),"")</f>
        <v>0</v>
      </c>
      <c r="P87" s="171"/>
      <c r="Q87" s="136"/>
      <c r="S87" s="136"/>
      <c r="U87" s="136"/>
      <c r="W87" s="136"/>
      <c r="Y87" s="136"/>
      <c r="AE87" s="45"/>
      <c r="AF87" s="46"/>
      <c r="AG87" s="47">
        <f>AP78</f>
        <v>4</v>
      </c>
      <c r="AH87" s="126">
        <f>IF(ISNA(AH16),0,IF(AH16="",0,IF(AH$78=$AG87,1,0)*AH16))</f>
        <v>0</v>
      </c>
      <c r="AI87" s="126">
        <f>IF(ISNA(AI16),0,IF(AI16="",0,IF(AI$78=$AG87,1,0)*AI16))</f>
        <v>0</v>
      </c>
      <c r="AJ87" s="126">
        <f>IF(ISNA(AJ16),0,IF(AJ16="",0,IF(AJ$78=$AG87,1,0)*AJ16))</f>
        <v>0</v>
      </c>
      <c r="AK87" s="126">
        <f>IF(ISNA(AK16),0,IF(AK16="",0,IF(AK$78=$AG87,1,0)*AK16))</f>
        <v>0</v>
      </c>
      <c r="AL87" s="126">
        <f>IF(ISNA(AL16),0,IF(AL16="",0,IF(AL$78=$AG87,1,0)*AL16))</f>
        <v>0</v>
      </c>
      <c r="AM87" s="126">
        <f>IF(ISNA(AM16),0,IF(AM16="",0,IF(AM$78=$AG87,1,0)*AM16))</f>
        <v>0</v>
      </c>
      <c r="AN87" s="126">
        <f>IF(ISNA(AN16),0,IF(AN16="",0,IF(AN$78=$AG87,1,0)*AN16))</f>
        <v>0</v>
      </c>
      <c r="AO87" s="126">
        <f>IF(ISNA(AO16),0,IF(AO16="",0,IF(AO$78=$AG87,1,0)*AO16))</f>
        <v>0</v>
      </c>
      <c r="AP87" s="126">
        <f>IF(ISNA(AP16),0,IF(AP16="",0,IF(AP$78=$AG87,1,0)*AP16))</f>
        <v>0</v>
      </c>
      <c r="AQ87" s="126">
        <f>IF(ISNA(AQ16),0,IF(AQ16="",0,IF(AQ$78=$AG87,1,0)*AQ16))</f>
        <v>0</v>
      </c>
      <c r="AR87" s="126">
        <f>IF(ISNA(AR16),0,IF(AR16="",0,IF(AR$78=$AG87,1,0)*AR16))</f>
        <v>0</v>
      </c>
      <c r="AS87" s="126">
        <f>IF(ISNA(AS16),0,IF(AS16="",0,IF(AS$78=$AG87,1,0)*AS16))</f>
        <v>0</v>
      </c>
      <c r="AT87" s="126">
        <f>IF(ISNA(AT16),0,IF(AT16="",0,IF(AT$78=$AG87,1,0)*AT16))</f>
        <v>0</v>
      </c>
      <c r="AU87" s="126">
        <f>IF(ISNA(AU16),0,IF(AU16="",0,IF(AU$78=$AG87,1,0)*AU16))</f>
        <v>0</v>
      </c>
    </row>
    <row r="88" spans="1:47" ht="13.5">
      <c r="A88">
        <v>4</v>
      </c>
      <c r="C88" s="168"/>
      <c r="D88" s="53">
        <f>IF($B$65&gt;=E$66,IF($A88&gt;=$B$2,"",CONCATENATE("| ",A88," |")),"")</f>
        <v>0</v>
      </c>
      <c r="E88" s="169">
        <f>IF($B$65&gt;=E$66,IF($A88&gt;=$B$2,"",CONCATENATE(INDEX($B$22:$AC$35,$A88+1,$B$64*2+E$66*2-1),"|",IF(ISBLANK(INDEX($B$22:$AC$35,$A88+1,$B$64*2+E$66*2)),"-",INDEX($B$22:$AC$35,$A88+1,$B$64*2+E$66*2)),"|")),"")</f>
        <v>0</v>
      </c>
      <c r="F88" s="45"/>
      <c r="G88" s="169">
        <f>IF($B$65&gt;=G$66,IF($A88&gt;=$B$2,"",CONCATENATE(INDEX($B$22:$AC$35,$A88+1,$B$64*2+G$66*2-1),"|",IF(ISBLANK(INDEX($B$22:$AC$35,$A88+1,$B$64*2+G$66*2)),"-",INDEX($B$22:$AC$35,$A88+1,$B$64*2+G$66*2)),"|")),"")</f>
        <v>0</v>
      </c>
      <c r="H88" s="45"/>
      <c r="I88" s="169">
        <f>IF($B$65&gt;=I$66,IF($A88&gt;=$B$2,"",CONCATENATE(INDEX($B$22:$AC$35,$A88+1,$B$64*2+I$66*2-1),"|",IF(ISBLANK(INDEX($B$22:$AC$35,$A88+1,$B$64*2+I$66*2)),"-",INDEX($B$22:$AC$35,$A88+1,$B$64*2+I$66*2)),"|")),"")</f>
        <v>0</v>
      </c>
      <c r="J88" s="45"/>
      <c r="K88" s="169">
        <f>IF($B$65&gt;=K$66,IF($A88&gt;=$B$2,"",CONCATENATE(INDEX($B$22:$AC$35,$A88+1,$B$64*2+K$66*2-1),"|",IF(ISBLANK(INDEX($B$22:$AC$35,$A88+1,$B$64*2+K$66*2)),"-",INDEX($B$22:$AC$35,$A88+1,$B$64*2+K$66*2)),"|")),"")</f>
        <v>0</v>
      </c>
      <c r="L88" s="45"/>
      <c r="M88" s="169">
        <f>IF($B$65&gt;=M$66,IF($A88&gt;=$B$2,"",CONCATENATE(INDEX($B$22:$AC$35,$A88+1,$B$64*2+M$66*2-1),"|",IF(ISBLANK(INDEX($B$22:$AC$35,$A88+1,$B$64*2+M$66*2)),"-",INDEX($B$22:$AC$35,$A88+1,$B$64*2+M$66*2)),"|")),"")</f>
        <v>0</v>
      </c>
      <c r="N88" s="45"/>
      <c r="O88" s="169">
        <f>IF($B$65&gt;=O$66,IF($A88&gt;=$B$2,"",CONCATENATE(INDEX($B$22:$AC$35,$A88+1,$B$64*2+O$66*2-1),"|",IF(ISBLANK(INDEX($B$22:$AC$35,$A88+1,$B$64*2+O$66*2)),"-",INDEX($B$22:$AC$35,$A88+1,$B$64*2+O$66*2)),"|")),"")</f>
        <v>0</v>
      </c>
      <c r="P88" s="171"/>
      <c r="Q88" s="136"/>
      <c r="S88" s="136"/>
      <c r="U88" s="136"/>
      <c r="W88" s="136"/>
      <c r="Y88" s="136"/>
      <c r="AE88" s="45"/>
      <c r="AF88" s="46"/>
      <c r="AG88" s="47">
        <f>AQ$78</f>
        <v>10</v>
      </c>
      <c r="AH88" s="126">
        <f>IF(ISNA(AH17),0,IF(AH17="",0,IF(AH$78=$AG88,1,0)*AH17))</f>
        <v>0</v>
      </c>
      <c r="AI88" s="126">
        <f>IF(ISNA(AI17),0,IF(AI17="",0,IF(AI$78=$AG88,1,0)*AI17))</f>
        <v>0</v>
      </c>
      <c r="AJ88" s="126">
        <f>IF(ISNA(AJ17),0,IF(AJ17="",0,IF(AJ$78=$AG88,1,0)*AJ17))</f>
        <v>0</v>
      </c>
      <c r="AK88" s="126">
        <f>IF(ISNA(AK17),0,IF(AK17="",0,IF(AK$78=$AG88,1,0)*AK17))</f>
        <v>0</v>
      </c>
      <c r="AL88" s="126">
        <f>IF(ISNA(AL17),0,IF(AL17="",0,IF(AL$78=$AG88,1,0)*AL17))</f>
        <v>0</v>
      </c>
      <c r="AM88" s="126">
        <f>IF(ISNA(AM17),0,IF(AM17="",0,IF(AM$78=$AG88,1,0)*AM17))</f>
        <v>0</v>
      </c>
      <c r="AN88" s="126">
        <f>IF(ISNA(AN17),0,IF(AN17="",0,IF(AN$78=$AG88,1,0)*AN17))</f>
        <v>0</v>
      </c>
      <c r="AO88" s="126">
        <f>IF(ISNA(AO17),0,IF(AO17="",0,IF(AO$78=$AG88,1,0)*AO17))</f>
        <v>0</v>
      </c>
      <c r="AP88" s="126">
        <f>IF(ISNA(AP17),0,IF(AP17="",0,IF(AP$78=$AG88,1,0)*AP17))</f>
        <v>0</v>
      </c>
      <c r="AQ88" s="126">
        <f>IF(ISNA(AQ17),0,IF(AQ17="",0,IF(AQ$78=$AG88,1,0)*AQ17))</f>
        <v>0</v>
      </c>
      <c r="AR88" s="126">
        <f>IF(ISNA(AR17),0,IF(AR17="",0,IF(AR$78=$AG88,1,0)*AR17))</f>
        <v>0</v>
      </c>
      <c r="AS88" s="126">
        <f>IF(ISNA(AS17),0,IF(AS17="",0,IF(AS$78=$AG88,1,0)*AS17))</f>
        <v>0</v>
      </c>
      <c r="AT88" s="126">
        <f>IF(ISNA(AT17),0,IF(AT17="",0,IF(AT$78=$AG88,1,0)*AT17))</f>
        <v>0</v>
      </c>
      <c r="AU88" s="126">
        <f>IF(ISNA(AU17),0,IF(AU17="",0,IF(AU$78=$AG88,1,0)*AU17))</f>
        <v>0</v>
      </c>
    </row>
    <row r="89" spans="1:47" ht="13.5">
      <c r="A89">
        <v>5</v>
      </c>
      <c r="C89" s="168"/>
      <c r="D89" s="53">
        <f>IF($B$65&gt;=E$66,IF($A89&gt;=$B$2,"",CONCATENATE("| ",A89," |")),"")</f>
        <v>0</v>
      </c>
      <c r="E89" s="169">
        <f>IF($B$65&gt;=E$66,IF($A89&gt;=$B$2,"",CONCATENATE(INDEX($B$22:$AC$35,$A89+1,$B$64*2+E$66*2-1),"|",IF(ISBLANK(INDEX($B$22:$AC$35,$A89+1,$B$64*2+E$66*2)),"-",INDEX($B$22:$AC$35,$A89+1,$B$64*2+E$66*2)),"|")),"")</f>
        <v>0</v>
      </c>
      <c r="F89" s="45"/>
      <c r="G89" s="169">
        <f>IF($B$65&gt;=G$66,IF($A89&gt;=$B$2,"",CONCATENATE(INDEX($B$22:$AC$35,$A89+1,$B$64*2+G$66*2-1),"|",IF(ISBLANK(INDEX($B$22:$AC$35,$A89+1,$B$64*2+G$66*2)),"-",INDEX($B$22:$AC$35,$A89+1,$B$64*2+G$66*2)),"|")),"")</f>
        <v>0</v>
      </c>
      <c r="H89" s="45"/>
      <c r="I89" s="169">
        <f>IF($B$65&gt;=I$66,IF($A89&gt;=$B$2,"",CONCATENATE(INDEX($B$22:$AC$35,$A89+1,$B$64*2+I$66*2-1),"|",IF(ISBLANK(INDEX($B$22:$AC$35,$A89+1,$B$64*2+I$66*2)),"-",INDEX($B$22:$AC$35,$A89+1,$B$64*2+I$66*2)),"|")),"")</f>
        <v>0</v>
      </c>
      <c r="J89" s="45"/>
      <c r="K89" s="169">
        <f>IF($B$65&gt;=K$66,IF($A89&gt;=$B$2,"",CONCATENATE(INDEX($B$22:$AC$35,$A89+1,$B$64*2+K$66*2-1),"|",IF(ISBLANK(INDEX($B$22:$AC$35,$A89+1,$B$64*2+K$66*2)),"-",INDEX($B$22:$AC$35,$A89+1,$B$64*2+K$66*2)),"|")),"")</f>
        <v>0</v>
      </c>
      <c r="L89" s="45"/>
      <c r="M89" s="169">
        <f>IF($B$65&gt;=M$66,IF($A89&gt;=$B$2,"",CONCATENATE(INDEX($B$22:$AC$35,$A89+1,$B$64*2+M$66*2-1),"|",IF(ISBLANK(INDEX($B$22:$AC$35,$A89+1,$B$64*2+M$66*2)),"-",INDEX($B$22:$AC$35,$A89+1,$B$64*2+M$66*2)),"|")),"")</f>
        <v>0</v>
      </c>
      <c r="N89" s="45"/>
      <c r="O89" s="169">
        <f>IF($B$65&gt;=O$66,IF($A89&gt;=$B$2,"",CONCATENATE(INDEX($B$22:$AC$35,$A89+1,$B$64*2+O$66*2-1),"|",IF(ISBLANK(INDEX($B$22:$AC$35,$A89+1,$B$64*2+O$66*2)),"-",INDEX($B$22:$AC$35,$A89+1,$B$64*2+O$66*2)),"|")),"")</f>
        <v>0</v>
      </c>
      <c r="P89" s="171"/>
      <c r="Q89" s="136"/>
      <c r="S89" s="136"/>
      <c r="U89" s="136"/>
      <c r="W89" s="136"/>
      <c r="Y89" s="136"/>
      <c r="AE89" s="45"/>
      <c r="AF89" s="46"/>
      <c r="AG89" s="47">
        <f>AR$78</f>
        <v>11</v>
      </c>
      <c r="AH89" s="126">
        <f>IF(ISNA(AH18),0,IF(AH18="",0,IF(AH$78=$AG89,1,0)*AH18))</f>
        <v>0</v>
      </c>
      <c r="AI89" s="126">
        <f>IF(ISNA(AI18),0,IF(AI18="",0,IF(AI$78=$AG89,1,0)*AI18))</f>
        <v>0</v>
      </c>
      <c r="AJ89" s="126">
        <f>IF(ISNA(AJ18),0,IF(AJ18="",0,IF(AJ$78=$AG89,1,0)*AJ18))</f>
        <v>0</v>
      </c>
      <c r="AK89" s="126">
        <f>IF(ISNA(AK18),0,IF(AK18="",0,IF(AK$78=$AG89,1,0)*AK18))</f>
        <v>0</v>
      </c>
      <c r="AL89" s="126">
        <f>IF(ISNA(AL18),0,IF(AL18="",0,IF(AL$78=$AG89,1,0)*AL18))</f>
        <v>0</v>
      </c>
      <c r="AM89" s="126">
        <f>IF(ISNA(AM18),0,IF(AM18="",0,IF(AM$78=$AG89,1,0)*AM18))</f>
        <v>0</v>
      </c>
      <c r="AN89" s="126">
        <f>IF(ISNA(AN18),0,IF(AN18="",0,IF(AN$78=$AG89,1,0)*AN18))</f>
        <v>0</v>
      </c>
      <c r="AO89" s="126">
        <f>IF(ISNA(AO18),0,IF(AO18="",0,IF(AO$78=$AG89,1,0)*AO18))</f>
        <v>0</v>
      </c>
      <c r="AP89" s="126">
        <f>IF(ISNA(AP18),0,IF(AP18="",0,IF(AP$78=$AG89,1,0)*AP18))</f>
        <v>0</v>
      </c>
      <c r="AQ89" s="126">
        <f>IF(ISNA(AQ18),0,IF(AQ18="",0,IF(AQ$78=$AG89,1,0)*AQ18))</f>
        <v>0</v>
      </c>
      <c r="AR89" s="126">
        <f>IF(ISNA(AR18),0,IF(AR18="",0,IF(AR$78=$AG89,1,0)*AR18))</f>
        <v>0</v>
      </c>
      <c r="AS89" s="126">
        <f>IF(ISNA(AS18),0,IF(AS18="",0,IF(AS$78=$AG89,1,0)*AS18))</f>
        <v>0</v>
      </c>
      <c r="AT89" s="126">
        <f>IF(ISNA(AT18),0,IF(AT18="",0,IF(AT$78=$AG89,1,0)*AT18))</f>
        <v>0</v>
      </c>
      <c r="AU89" s="126">
        <f>IF(ISNA(AU18),0,IF(AU18="",0,IF(AU$78=$AG89,1,0)*AU18))</f>
        <v>0</v>
      </c>
    </row>
    <row r="90" spans="1:47" ht="13.5">
      <c r="A90">
        <v>6</v>
      </c>
      <c r="C90" s="168"/>
      <c r="D90" s="53">
        <f>IF($B$65&gt;=E$66,IF($A90&gt;=$B$2,"",CONCATENATE("| ",A90," |")),"")</f>
        <v>0</v>
      </c>
      <c r="E90" s="169">
        <f>IF($B$65&gt;=E$66,IF($A90&gt;=$B$2,"",CONCATENATE(INDEX($B$22:$AC$35,$A90+1,$B$64*2+E$66*2-1),"|",IF(ISBLANK(INDEX($B$22:$AC$35,$A90+1,$B$64*2+E$66*2)),"-",INDEX($B$22:$AC$35,$A90+1,$B$64*2+E$66*2)),"|")),"")</f>
        <v>0</v>
      </c>
      <c r="F90" s="45"/>
      <c r="G90" s="169">
        <f>IF($B$65&gt;=G$66,IF($A90&gt;=$B$2,"",CONCATENATE(INDEX($B$22:$AC$35,$A90+1,$B$64*2+G$66*2-1),"|",IF(ISBLANK(INDEX($B$22:$AC$35,$A90+1,$B$64*2+G$66*2)),"-",INDEX($B$22:$AC$35,$A90+1,$B$64*2+G$66*2)),"|")),"")</f>
        <v>0</v>
      </c>
      <c r="H90" s="45"/>
      <c r="I90" s="169">
        <f>IF($B$65&gt;=I$66,IF($A90&gt;=$B$2,"",CONCATENATE(INDEX($B$22:$AC$35,$A90+1,$B$64*2+I$66*2-1),"|",IF(ISBLANK(INDEX($B$22:$AC$35,$A90+1,$B$64*2+I$66*2)),"-",INDEX($B$22:$AC$35,$A90+1,$B$64*2+I$66*2)),"|")),"")</f>
        <v>0</v>
      </c>
      <c r="J90" s="45"/>
      <c r="K90" s="169">
        <f>IF($B$65&gt;=K$66,IF($A90&gt;=$B$2,"",CONCATENATE(INDEX($B$22:$AC$35,$A90+1,$B$64*2+K$66*2-1),"|",IF(ISBLANK(INDEX($B$22:$AC$35,$A90+1,$B$64*2+K$66*2)),"-",INDEX($B$22:$AC$35,$A90+1,$B$64*2+K$66*2)),"|")),"")</f>
        <v>0</v>
      </c>
      <c r="L90" s="45"/>
      <c r="M90" s="169">
        <f>IF($B$65&gt;=M$66,IF($A90&gt;=$B$2,"",CONCATENATE(INDEX($B$22:$AC$35,$A90+1,$B$64*2+M$66*2-1),"|",IF(ISBLANK(INDEX($B$22:$AC$35,$A90+1,$B$64*2+M$66*2)),"-",INDEX($B$22:$AC$35,$A90+1,$B$64*2+M$66*2)),"|")),"")</f>
        <v>0</v>
      </c>
      <c r="N90" s="45"/>
      <c r="O90" s="169">
        <f>IF($B$65&gt;=O$66,IF($A90&gt;=$B$2,"",CONCATENATE(INDEX($B$22:$AC$35,$A90+1,$B$64*2+O$66*2-1),"|",IF(ISBLANK(INDEX($B$22:$AC$35,$A90+1,$B$64*2+O$66*2)),"-",INDEX($B$22:$AC$35,$A90+1,$B$64*2+O$66*2)),"|")),"")</f>
        <v>0</v>
      </c>
      <c r="P90" s="171"/>
      <c r="Q90" s="136"/>
      <c r="S90" s="136"/>
      <c r="U90" s="136"/>
      <c r="W90" s="136"/>
      <c r="Y90" s="136"/>
      <c r="AE90" s="45"/>
      <c r="AF90" s="46"/>
      <c r="AG90" s="47">
        <f>AS$78</f>
        <v>11</v>
      </c>
      <c r="AH90" s="126">
        <f>IF(ISNA(AH19),0,IF(AH19="",0,IF(AH$78=$AG90,1,0)*AH19))</f>
        <v>0</v>
      </c>
      <c r="AI90" s="126">
        <f>IF(ISNA(AI19),0,IF(AI19="",0,IF(AI$78=$AG90,1,0)*AI19))</f>
        <v>0</v>
      </c>
      <c r="AJ90" s="126">
        <f>IF(ISNA(AJ19),0,IF(AJ19="",0,IF(AJ$78=$AG90,1,0)*AJ19))</f>
        <v>0</v>
      </c>
      <c r="AK90" s="126">
        <f>IF(ISNA(AK19),0,IF(AK19="",0,IF(AK$78=$AG90,1,0)*AK19))</f>
        <v>0</v>
      </c>
      <c r="AL90" s="126">
        <f>IF(ISNA(AL19),0,IF(AL19="",0,IF(AL$78=$AG90,1,0)*AL19))</f>
        <v>0</v>
      </c>
      <c r="AM90" s="126">
        <f>IF(ISNA(AM19),0,IF(AM19="",0,IF(AM$78=$AG90,1,0)*AM19))</f>
        <v>0</v>
      </c>
      <c r="AN90" s="126">
        <f>IF(ISNA(AN19),0,IF(AN19="",0,IF(AN$78=$AG90,1,0)*AN19))</f>
        <v>0</v>
      </c>
      <c r="AO90" s="126">
        <f>IF(ISNA(AO19),0,IF(AO19="",0,IF(AO$78=$AG90,1,0)*AO19))</f>
        <v>0</v>
      </c>
      <c r="AP90" s="126">
        <f>IF(ISNA(AP19),0,IF(AP19="",0,IF(AP$78=$AG90,1,0)*AP19))</f>
        <v>0</v>
      </c>
      <c r="AQ90" s="126">
        <f>IF(ISNA(AQ19),0,IF(AQ19="",0,IF(AQ$78=$AG90,1,0)*AQ19))</f>
        <v>0</v>
      </c>
      <c r="AR90" s="126">
        <f>IF(ISNA(AR19),0,IF(AR19="",0,IF(AR$78=$AG90,1,0)*AR19))</f>
        <v>0</v>
      </c>
      <c r="AS90" s="126">
        <f>IF(ISNA(AS19),0,IF(AS19="",0,IF(AS$78=$AG90,1,0)*AS19))</f>
        <v>0</v>
      </c>
      <c r="AT90" s="126">
        <f>IF(ISNA(AT19),0,IF(AT19="",0,IF(AT$78=$AG90,1,0)*AT19))</f>
        <v>0</v>
      </c>
      <c r="AU90" s="126">
        <f>IF(ISNA(AU19),0,IF(AU19="",0,IF(AU$78=$AG90,1,0)*AU19))</f>
        <v>0</v>
      </c>
    </row>
    <row r="91" spans="1:47" ht="13.5">
      <c r="A91">
        <v>7</v>
      </c>
      <c r="C91" s="168"/>
      <c r="D91" s="53">
        <f>IF($B$65&gt;=E$66,IF($A91&gt;=$B$2,"",CONCATENATE("| ",A91," |")),"")</f>
        <v>0</v>
      </c>
      <c r="E91" s="169">
        <f>IF($B$65&gt;=E$66,IF($A91&gt;=$B$2,"",CONCATENATE(INDEX($B$22:$AC$35,$A91+1,$B$64*2+E$66*2-1),"|",IF(ISBLANK(INDEX($B$22:$AC$35,$A91+1,$B$64*2+E$66*2)),"-",INDEX($B$22:$AC$35,$A91+1,$B$64*2+E$66*2)),"|")),"")</f>
        <v>0</v>
      </c>
      <c r="F91" s="45"/>
      <c r="G91" s="169">
        <f>IF($B$65&gt;=G$66,IF($A91&gt;=$B$2,"",CONCATENATE(INDEX($B$22:$AC$35,$A91+1,$B$64*2+G$66*2-1),"|",IF(ISBLANK(INDEX($B$22:$AC$35,$A91+1,$B$64*2+G$66*2)),"-",INDEX($B$22:$AC$35,$A91+1,$B$64*2+G$66*2)),"|")),"")</f>
        <v>0</v>
      </c>
      <c r="H91" s="45"/>
      <c r="I91" s="169">
        <f>IF($B$65&gt;=I$66,IF($A91&gt;=$B$2,"",CONCATENATE(INDEX($B$22:$AC$35,$A91+1,$B$64*2+I$66*2-1),"|",IF(ISBLANK(INDEX($B$22:$AC$35,$A91+1,$B$64*2+I$66*2)),"-",INDEX($B$22:$AC$35,$A91+1,$B$64*2+I$66*2)),"|")),"")</f>
        <v>0</v>
      </c>
      <c r="J91" s="45"/>
      <c r="K91" s="169">
        <f>IF($B$65&gt;=K$66,IF($A91&gt;=$B$2,"",CONCATENATE(INDEX($B$22:$AC$35,$A91+1,$B$64*2+K$66*2-1),"|",IF(ISBLANK(INDEX($B$22:$AC$35,$A91+1,$B$64*2+K$66*2)),"-",INDEX($B$22:$AC$35,$A91+1,$B$64*2+K$66*2)),"|")),"")</f>
        <v>0</v>
      </c>
      <c r="L91" s="45"/>
      <c r="M91" s="169">
        <f>IF($B$65&gt;=M$66,IF($A91&gt;=$B$2,"",CONCATENATE(INDEX($B$22:$AC$35,$A91+1,$B$64*2+M$66*2-1),"|",IF(ISBLANK(INDEX($B$22:$AC$35,$A91+1,$B$64*2+M$66*2)),"-",INDEX($B$22:$AC$35,$A91+1,$B$64*2+M$66*2)),"|")),"")</f>
        <v>0</v>
      </c>
      <c r="N91" s="45"/>
      <c r="O91" s="169">
        <f>IF($B$65&gt;=O$66,IF($A91&gt;=$B$2,"",CONCATENATE(INDEX($B$22:$AC$35,$A91+1,$B$64*2+O$66*2-1),"|",IF(ISBLANK(INDEX($B$22:$AC$35,$A91+1,$B$64*2+O$66*2)),"-",INDEX($B$22:$AC$35,$A91+1,$B$64*2+O$66*2)),"|")),"")</f>
        <v>0</v>
      </c>
      <c r="P91" s="171"/>
      <c r="Q91" s="136"/>
      <c r="S91" s="136"/>
      <c r="U91" s="136"/>
      <c r="W91" s="136"/>
      <c r="Y91" s="136"/>
      <c r="AE91" s="45"/>
      <c r="AF91" s="46"/>
      <c r="AG91" s="47">
        <f>AT$78</f>
        <v>11</v>
      </c>
      <c r="AH91" s="126">
        <f>IF(ISNA(AH20),0,IF(AH20="",0,IF(AH$78=$AG91,1,0)*AH20))</f>
        <v>0</v>
      </c>
      <c r="AI91" s="126">
        <f>IF(ISNA(AI20),0,IF(AI20="",0,IF(AI$78=$AG91,1,0)*AI20))</f>
        <v>0</v>
      </c>
      <c r="AJ91" s="126">
        <f>IF(ISNA(AJ20),0,IF(AJ20="",0,IF(AJ$78=$AG91,1,0)*AJ20))</f>
        <v>0</v>
      </c>
      <c r="AK91" s="126">
        <f>IF(ISNA(AK20),0,IF(AK20="",0,IF(AK$78=$AG91,1,0)*AK20))</f>
        <v>0</v>
      </c>
      <c r="AL91" s="126">
        <f>IF(ISNA(AL20),0,IF(AL20="",0,IF(AL$78=$AG91,1,0)*AL20))</f>
        <v>0</v>
      </c>
      <c r="AM91" s="126">
        <f>IF(ISNA(AM20),0,IF(AM20="",0,IF(AM$78=$AG91,1,0)*AM20))</f>
        <v>0</v>
      </c>
      <c r="AN91" s="126">
        <f>IF(ISNA(AN20),0,IF(AN20="",0,IF(AN$78=$AG91,1,0)*AN20))</f>
        <v>0</v>
      </c>
      <c r="AO91" s="126">
        <f>IF(ISNA(AO20),0,IF(AO20="",0,IF(AO$78=$AG91,1,0)*AO20))</f>
        <v>0</v>
      </c>
      <c r="AP91" s="126">
        <f>IF(ISNA(AP20),0,IF(AP20="",0,IF(AP$78=$AG91,1,0)*AP20))</f>
        <v>0</v>
      </c>
      <c r="AQ91" s="126">
        <f>IF(ISNA(AQ20),0,IF(AQ20="",0,IF(AQ$78=$AG91,1,0)*AQ20))</f>
        <v>0</v>
      </c>
      <c r="AR91" s="126">
        <f>IF(ISNA(AR20),0,IF(AR20="",0,IF(AR$78=$AG91,1,0)*AR20))</f>
        <v>0</v>
      </c>
      <c r="AS91" s="126">
        <f>IF(ISNA(AS20),0,IF(AS20="",0,IF(AS$78=$AG91,1,0)*AS20))</f>
        <v>0</v>
      </c>
      <c r="AT91" s="126">
        <f>IF(ISNA(AT20),0,IF(AT20="",0,IF(AT$78=$AG91,1,0)*AT20))</f>
        <v>0</v>
      </c>
      <c r="AU91" s="126">
        <f>IF(ISNA(AU20),0,IF(AU20="",0,IF(AU$78=$AG91,1,0)*AU20))</f>
        <v>0</v>
      </c>
    </row>
    <row r="92" spans="1:47" ht="13.5">
      <c r="A92">
        <v>8</v>
      </c>
      <c r="C92" s="168"/>
      <c r="D92" s="53">
        <f>IF($B$65&gt;=E$66,IF($A92&gt;=$B$2,"",CONCATENATE("| ",A92," |")),"")</f>
        <v>0</v>
      </c>
      <c r="E92" s="169">
        <f>IF($B$65&gt;=E$66,IF($A92&gt;=$B$2,"",CONCATENATE(INDEX($B$22:$AC$35,$A92+1,$B$64*2+E$66*2-1),"|",IF(ISBLANK(INDEX($B$22:$AC$35,$A92+1,$B$64*2+E$66*2)),"-",INDEX($B$22:$AC$35,$A92+1,$B$64*2+E$66*2)),"|")),"")</f>
        <v>0</v>
      </c>
      <c r="F92" s="45"/>
      <c r="G92" s="169">
        <f>IF($B$65&gt;=G$66,IF($A92&gt;=$B$2,"",CONCATENATE(INDEX($B$22:$AC$35,$A92+1,$B$64*2+G$66*2-1),"|",IF(ISBLANK(INDEX($B$22:$AC$35,$A92+1,$B$64*2+G$66*2)),"-",INDEX($B$22:$AC$35,$A92+1,$B$64*2+G$66*2)),"|")),"")</f>
        <v>0</v>
      </c>
      <c r="H92" s="45"/>
      <c r="I92" s="169">
        <f>IF($B$65&gt;=I$66,IF($A92&gt;=$B$2,"",CONCATENATE(INDEX($B$22:$AC$35,$A92+1,$B$64*2+I$66*2-1),"|",IF(ISBLANK(INDEX($B$22:$AC$35,$A92+1,$B$64*2+I$66*2)),"-",INDEX($B$22:$AC$35,$A92+1,$B$64*2+I$66*2)),"|")),"")</f>
        <v>0</v>
      </c>
      <c r="J92" s="45"/>
      <c r="K92" s="169">
        <f>IF($B$65&gt;=K$66,IF($A92&gt;=$B$2,"",CONCATENATE(INDEX($B$22:$AC$35,$A92+1,$B$64*2+K$66*2-1),"|",IF(ISBLANK(INDEX($B$22:$AC$35,$A92+1,$B$64*2+K$66*2)),"-",INDEX($B$22:$AC$35,$A92+1,$B$64*2+K$66*2)),"|")),"")</f>
        <v>0</v>
      </c>
      <c r="L92" s="45"/>
      <c r="M92" s="169">
        <f>IF($B$65&gt;=M$66,IF($A92&gt;=$B$2,"",CONCATENATE(INDEX($B$22:$AC$35,$A92+1,$B$64*2+M$66*2-1),"|",IF(ISBLANK(INDEX($B$22:$AC$35,$A92+1,$B$64*2+M$66*2)),"-",INDEX($B$22:$AC$35,$A92+1,$B$64*2+M$66*2)),"|")),"")</f>
        <v>0</v>
      </c>
      <c r="N92" s="45"/>
      <c r="O92" s="169">
        <f>IF($B$65&gt;=O$66,IF($A92&gt;=$B$2,"",CONCATENATE(INDEX($B$22:$AC$35,$A92+1,$B$64*2+O$66*2-1),"|",IF(ISBLANK(INDEX($B$22:$AC$35,$A92+1,$B$64*2+O$66*2)),"-",INDEX($B$22:$AC$35,$A92+1,$B$64*2+O$66*2)),"|")),"")</f>
        <v>0</v>
      </c>
      <c r="P92" s="171"/>
      <c r="Q92" s="136"/>
      <c r="S92" s="136"/>
      <c r="U92" s="136"/>
      <c r="W92" s="136"/>
      <c r="Y92" s="136"/>
      <c r="AE92" s="45"/>
      <c r="AF92" s="46"/>
      <c r="AG92" s="47">
        <f>AU$78</f>
        <v>11</v>
      </c>
      <c r="AH92" s="126">
        <f>IF(ISNA(AH21),0,IF(AH21="",0,IF(AH$78=$AG92,1,0)*AH21))</f>
        <v>0</v>
      </c>
      <c r="AI92" s="126">
        <f>IF(ISNA(AI21),0,IF(AI21="",0,IF(AI$78=$AG92,1,0)*AI21))</f>
        <v>0</v>
      </c>
      <c r="AJ92" s="126">
        <f>IF(ISNA(AJ21),0,IF(AJ21="",0,IF(AJ$78=$AG92,1,0)*AJ21))</f>
        <v>0</v>
      </c>
      <c r="AK92" s="126">
        <f>IF(ISNA(AK21),0,IF(AK21="",0,IF(AK$78=$AG92,1,0)*AK21))</f>
        <v>0</v>
      </c>
      <c r="AL92" s="126">
        <f>IF(ISNA(AL21),0,IF(AL21="",0,IF(AL$78=$AG92,1,0)*AL21))</f>
        <v>0</v>
      </c>
      <c r="AM92" s="126">
        <f>IF(ISNA(AM21),0,IF(AM21="",0,IF(AM$78=$AG92,1,0)*AM21))</f>
        <v>0</v>
      </c>
      <c r="AN92" s="126">
        <f>IF(ISNA(AN21),0,IF(AN21="",0,IF(AN$78=$AG92,1,0)*AN21))</f>
        <v>0</v>
      </c>
      <c r="AO92" s="126">
        <f>IF(ISNA(AO21),0,IF(AO21="",0,IF(AO$78=$AG92,1,0)*AO21))</f>
        <v>0</v>
      </c>
      <c r="AP92" s="126">
        <f>IF(ISNA(AP21),0,IF(AP21="",0,IF(AP$78=$AG92,1,0)*AP21))</f>
        <v>0</v>
      </c>
      <c r="AQ92" s="126">
        <f>IF(ISNA(AQ21),0,IF(AQ21="",0,IF(AQ$78=$AG92,1,0)*AQ21))</f>
        <v>0</v>
      </c>
      <c r="AR92" s="126">
        <f>IF(ISNA(AR21),0,IF(AR21="",0,IF(AR$78=$AG92,1,0)*AR21))</f>
        <v>0</v>
      </c>
      <c r="AS92" s="126">
        <f>IF(ISNA(AS21),0,IF(AS21="",0,IF(AS$78=$AG92,1,0)*AS21))</f>
        <v>0</v>
      </c>
      <c r="AT92" s="126">
        <f>IF(ISNA(AT21),0,IF(AT21="",0,IF(AT$78=$AG92,1,0)*AT21))</f>
        <v>0</v>
      </c>
      <c r="AU92" s="126">
        <f>IF(ISNA(AU21),0,IF(AU21="",0,IF(AU$78=$AG92,1,0)*AU21))</f>
        <v>0</v>
      </c>
    </row>
    <row r="93" spans="1:47" ht="13.5">
      <c r="A93">
        <v>9</v>
      </c>
      <c r="C93" s="168"/>
      <c r="D93" s="53">
        <f>IF($B$65&gt;=E$66,IF($A93&gt;=$B$2,"",CONCATENATE("| ",A93," |")),"")</f>
        <v>0</v>
      </c>
      <c r="E93" s="169">
        <f>IF($B$65&gt;=E$66,IF($A93&gt;=$B$2,"",CONCATENATE(INDEX($B$22:$AC$35,$A93+1,$B$64*2+E$66*2-1),"|",IF(ISBLANK(INDEX($B$22:$AC$35,$A93+1,$B$64*2+E$66*2)),"-",INDEX($B$22:$AC$35,$A93+1,$B$64*2+E$66*2)),"|")),"")</f>
        <v>0</v>
      </c>
      <c r="F93" s="45"/>
      <c r="G93" s="169">
        <f>IF($B$65&gt;=G$66,IF($A93&gt;=$B$2,"",CONCATENATE(INDEX($B$22:$AC$35,$A93+1,$B$64*2+G$66*2-1),"|",IF(ISBLANK(INDEX($B$22:$AC$35,$A93+1,$B$64*2+G$66*2)),"-",INDEX($B$22:$AC$35,$A93+1,$B$64*2+G$66*2)),"|")),"")</f>
        <v>0</v>
      </c>
      <c r="H93" s="45"/>
      <c r="I93" s="169">
        <f>IF($B$65&gt;=I$66,IF($A93&gt;=$B$2,"",CONCATENATE(INDEX($B$22:$AC$35,$A93+1,$B$64*2+I$66*2-1),"|",IF(ISBLANK(INDEX($B$22:$AC$35,$A93+1,$B$64*2+I$66*2)),"-",INDEX($B$22:$AC$35,$A93+1,$B$64*2+I$66*2)),"|")),"")</f>
        <v>0</v>
      </c>
      <c r="J93" s="45"/>
      <c r="K93" s="169">
        <f>IF($B$65&gt;=K$66,IF($A93&gt;=$B$2,"",CONCATENATE(INDEX($B$22:$AC$35,$A93+1,$B$64*2+K$66*2-1),"|",IF(ISBLANK(INDEX($B$22:$AC$35,$A93+1,$B$64*2+K$66*2)),"-",INDEX($B$22:$AC$35,$A93+1,$B$64*2+K$66*2)),"|")),"")</f>
        <v>0</v>
      </c>
      <c r="L93" s="45"/>
      <c r="M93" s="169">
        <f>IF($B$65&gt;=M$66,IF($A93&gt;=$B$2,"",CONCATENATE(INDEX($B$22:$AC$35,$A93+1,$B$64*2+M$66*2-1),"|",IF(ISBLANK(INDEX($B$22:$AC$35,$A93+1,$B$64*2+M$66*2)),"-",INDEX($B$22:$AC$35,$A93+1,$B$64*2+M$66*2)),"|")),"")</f>
        <v>0</v>
      </c>
      <c r="N93" s="45"/>
      <c r="O93" s="169">
        <f>IF($B$65&gt;=O$66,IF($A93&gt;=$B$2,"",CONCATENATE(INDEX($B$22:$AC$35,$A93+1,$B$64*2+O$66*2-1),"|",IF(ISBLANK(INDEX($B$22:$AC$35,$A93+1,$B$64*2+O$66*2)),"-",INDEX($B$22:$AC$35,$A93+1,$B$64*2+O$66*2)),"|")),"")</f>
        <v>0</v>
      </c>
      <c r="P93" s="171"/>
      <c r="Q93" s="136"/>
      <c r="S93" s="136"/>
      <c r="U93" s="136"/>
      <c r="W93" s="136"/>
      <c r="Y93" s="136"/>
      <c r="AE93" s="45"/>
      <c r="AF93" s="46"/>
      <c r="AH93" s="146">
        <f>AH78-SUM(AH79:AH92)/100</f>
        <v>6</v>
      </c>
      <c r="AI93" s="146">
        <f>AI78-SUM(AI79:AI92)/100</f>
        <v>5</v>
      </c>
      <c r="AJ93" s="146">
        <f>AJ78-SUM(AJ79:AJ92)/100</f>
        <v>1</v>
      </c>
      <c r="AK93" s="146">
        <f>AK78-SUM(AK79:AK92)/100</f>
        <v>3</v>
      </c>
      <c r="AL93" s="146">
        <f>AL78-SUM(AL79:AL92)/100</f>
        <v>7</v>
      </c>
      <c r="AM93" s="146">
        <f>AM78-SUM(AM79:AM92)/100</f>
        <v>9</v>
      </c>
      <c r="AN93" s="146">
        <f>AN78-SUM(AN79:AN92)/100</f>
        <v>2</v>
      </c>
      <c r="AO93" s="146">
        <f>AO78-SUM(AO79:AO92)/100</f>
        <v>8</v>
      </c>
      <c r="AP93" s="146">
        <f>AP78-SUM(AP79:AP92)/100</f>
        <v>4</v>
      </c>
      <c r="AQ93" s="146">
        <f>AQ78-SUM(AQ79:AQ92)/100</f>
        <v>10</v>
      </c>
      <c r="AR93" s="146">
        <f>AR78-SUM(AR79:AR92)/100</f>
        <v>11</v>
      </c>
      <c r="AS93" s="146">
        <f>AS78-SUM(AS79:AS92)/100</f>
        <v>11</v>
      </c>
      <c r="AT93" s="146">
        <f>AT78-SUM(AT79:AT92)/100</f>
        <v>11</v>
      </c>
      <c r="AU93" s="146">
        <f>AU78-SUM(AU79:AU92)/100</f>
        <v>11</v>
      </c>
    </row>
    <row r="94" spans="1:47" ht="13.5">
      <c r="A94">
        <v>10</v>
      </c>
      <c r="C94" s="168"/>
      <c r="D94" s="53">
        <f>IF($B$65&gt;=E$66,IF($A94&gt;=$B$2,"",CONCATENATE("| ",A94," |")),"")</f>
        <v>0</v>
      </c>
      <c r="E94" s="169">
        <f>IF($B$65&gt;=E$66,IF($A94&gt;=$B$2,"",CONCATENATE(INDEX($B$22:$AC$35,$A94+1,$B$64*2+E$66*2-1),"|",IF(ISBLANK(INDEX($B$22:$AC$35,$A94+1,$B$64*2+E$66*2)),"-",INDEX($B$22:$AC$35,$A94+1,$B$64*2+E$66*2)),"|")),"")</f>
        <v>0</v>
      </c>
      <c r="F94" s="45"/>
      <c r="G94" s="169">
        <f>IF($B$65&gt;=G$66,IF($A94&gt;=$B$2,"",CONCATENATE(INDEX($B$22:$AC$35,$A94+1,$B$64*2+G$66*2-1),"|",IF(ISBLANK(INDEX($B$22:$AC$35,$A94+1,$B$64*2+G$66*2)),"-",INDEX($B$22:$AC$35,$A94+1,$B$64*2+G$66*2)),"|")),"")</f>
        <v>0</v>
      </c>
      <c r="H94" s="45"/>
      <c r="I94" s="169">
        <f>IF($B$65&gt;=I$66,IF($A94&gt;=$B$2,"",CONCATENATE(INDEX($B$22:$AC$35,$A94+1,$B$64*2+I$66*2-1),"|",IF(ISBLANK(INDEX($B$22:$AC$35,$A94+1,$B$64*2+I$66*2)),"-",INDEX($B$22:$AC$35,$A94+1,$B$64*2+I$66*2)),"|")),"")</f>
        <v>0</v>
      </c>
      <c r="J94" s="45"/>
      <c r="K94" s="169">
        <f>IF($B$65&gt;=K$66,IF($A94&gt;=$B$2,"",CONCATENATE(INDEX($B$22:$AC$35,$A94+1,$B$64*2+K$66*2-1),"|",IF(ISBLANK(INDEX($B$22:$AC$35,$A94+1,$B$64*2+K$66*2)),"-",INDEX($B$22:$AC$35,$A94+1,$B$64*2+K$66*2)),"|")),"")</f>
        <v>0</v>
      </c>
      <c r="L94" s="45"/>
      <c r="M94" s="169">
        <f>IF($B$65&gt;=M$66,IF($A94&gt;=$B$2,"",CONCATENATE(INDEX($B$22:$AC$35,$A94+1,$B$64*2+M$66*2-1),"|",IF(ISBLANK(INDEX($B$22:$AC$35,$A94+1,$B$64*2+M$66*2)),"-",INDEX($B$22:$AC$35,$A94+1,$B$64*2+M$66*2)),"|")),"")</f>
        <v>0</v>
      </c>
      <c r="N94" s="45"/>
      <c r="O94" s="169">
        <f>IF($B$65&gt;=O$66,IF($A94&gt;=$B$2,"",CONCATENATE(INDEX($B$22:$AC$35,$A94+1,$B$64*2+O$66*2-1),"|",IF(ISBLANK(INDEX($B$22:$AC$35,$A94+1,$B$64*2+O$66*2)),"-",INDEX($B$22:$AC$35,$A94+1,$B$64*2+O$66*2)),"|")),"")</f>
        <v>0</v>
      </c>
      <c r="P94" s="171"/>
      <c r="Q94" s="136"/>
      <c r="S94" s="136"/>
      <c r="U94" s="136"/>
      <c r="W94" s="136"/>
      <c r="Y94" s="136"/>
      <c r="AE94" s="45"/>
      <c r="AF94" s="46"/>
      <c r="AG94" t="s">
        <v>207</v>
      </c>
      <c r="AH94" s="123">
        <f>RANK(AH93,$AH$93:$AU$93,1)</f>
        <v>6</v>
      </c>
      <c r="AI94" s="124">
        <f>RANK(AI93,$AH$93:$AU$93,1)</f>
        <v>5</v>
      </c>
      <c r="AJ94" s="124">
        <f>RANK(AJ93,$AH$93:$AU$93,1)</f>
        <v>1</v>
      </c>
      <c r="AK94" s="124">
        <f>RANK(AK93,$AH$93:$AU$93,1)</f>
        <v>3</v>
      </c>
      <c r="AL94" s="124">
        <f>RANK(AL93,$AH$93:$AU$93,1)</f>
        <v>7</v>
      </c>
      <c r="AM94" s="124">
        <f>RANK(AM93,$AH$93:$AU$93,1)</f>
        <v>9</v>
      </c>
      <c r="AN94" s="124">
        <f>RANK(AN93,$AH$93:$AU$93,1)</f>
        <v>2</v>
      </c>
      <c r="AO94" s="124">
        <f>RANK(AO93,$AH$93:$AU$93,1)</f>
        <v>8</v>
      </c>
      <c r="AP94" s="124">
        <f>RANK(AP93,$AH$93:$AU$93,1)</f>
        <v>4</v>
      </c>
      <c r="AQ94" s="124">
        <f>RANK(AQ93,$AH$93:$AU$93,1)</f>
        <v>10</v>
      </c>
      <c r="AR94" s="124">
        <f>RANK(AR93,$AH$93:$AU$93,1)</f>
        <v>11</v>
      </c>
      <c r="AS94" s="124">
        <f>RANK(AS93,$AH$93:$AU$93,1)</f>
        <v>11</v>
      </c>
      <c r="AT94" s="124">
        <f>RANK(AT93,$AH$93:$AU$93,1)</f>
        <v>11</v>
      </c>
      <c r="AU94" s="125">
        <f>RANK(AU93,$AH$93:$AU$93,1)</f>
        <v>11</v>
      </c>
    </row>
    <row r="95" spans="1:47" ht="13.5">
      <c r="A95">
        <v>11</v>
      </c>
      <c r="C95" s="168"/>
      <c r="D95" s="53">
        <f>IF($B$65&gt;=E$66,IF($A95&gt;=$B$2,"",CONCATENATE("| ",A95," |")),"")</f>
        <v>0</v>
      </c>
      <c r="E95" s="169">
        <f>IF($B$65&gt;=E$66,IF($A95&gt;=$B$2,"",CONCATENATE(INDEX($B$22:$AC$35,$A95+1,$B$64*2+E$66*2-1),"|",IF(ISBLANK(INDEX($B$22:$AC$35,$A95+1,$B$64*2+E$66*2)),"-",INDEX($B$22:$AC$35,$A95+1,$B$64*2+E$66*2)),"|")),"")</f>
        <v>0</v>
      </c>
      <c r="F95" s="45"/>
      <c r="G95" s="169">
        <f>IF($B$65&gt;=G$66,IF($A95&gt;=$B$2,"",CONCATENATE(INDEX($B$22:$AC$35,$A95+1,$B$64*2+G$66*2-1),"|",IF(ISBLANK(INDEX($B$22:$AC$35,$A95+1,$B$64*2+G$66*2)),"-",INDEX($B$22:$AC$35,$A95+1,$B$64*2+G$66*2)),"|")),"")</f>
        <v>0</v>
      </c>
      <c r="H95" s="45"/>
      <c r="I95" s="169">
        <f>IF($B$65&gt;=I$66,IF($A95&gt;=$B$2,"",CONCATENATE(INDEX($B$22:$AC$35,$A95+1,$B$64*2+I$66*2-1),"|",IF(ISBLANK(INDEX($B$22:$AC$35,$A95+1,$B$64*2+I$66*2)),"-",INDEX($B$22:$AC$35,$A95+1,$B$64*2+I$66*2)),"|")),"")</f>
        <v>0</v>
      </c>
      <c r="J95" s="45"/>
      <c r="K95" s="169">
        <f>IF($B$65&gt;=K$66,IF($A95&gt;=$B$2,"",CONCATENATE(INDEX($B$22:$AC$35,$A95+1,$B$64*2+K$66*2-1),"|",IF(ISBLANK(INDEX($B$22:$AC$35,$A95+1,$B$64*2+K$66*2)),"-",INDEX($B$22:$AC$35,$A95+1,$B$64*2+K$66*2)),"|")),"")</f>
        <v>0</v>
      </c>
      <c r="L95" s="45"/>
      <c r="M95" s="169">
        <f>IF($B$65&gt;=M$66,IF($A95&gt;=$B$2,"",CONCATENATE(INDEX($B$22:$AC$35,$A95+1,$B$64*2+M$66*2-1),"|",IF(ISBLANK(INDEX($B$22:$AC$35,$A95+1,$B$64*2+M$66*2)),"-",INDEX($B$22:$AC$35,$A95+1,$B$64*2+M$66*2)),"|")),"")</f>
        <v>0</v>
      </c>
      <c r="N95" s="45"/>
      <c r="O95" s="169">
        <f>IF($B$65&gt;=O$66,IF($A95&gt;=$B$2,"",CONCATENATE(INDEX($B$22:$AC$35,$A95+1,$B$64*2+O$66*2-1),"|",IF(ISBLANK(INDEX($B$22:$AC$35,$A95+1,$B$64*2+O$66*2)),"-",INDEX($B$22:$AC$35,$A95+1,$B$64*2+O$66*2)),"|")),"")</f>
        <v>0</v>
      </c>
      <c r="P95" s="171"/>
      <c r="Q95" s="136"/>
      <c r="S95" s="136"/>
      <c r="U95" s="136"/>
      <c r="W95" s="136"/>
      <c r="Y95" s="136"/>
      <c r="AE95" s="45"/>
      <c r="AF95" s="46"/>
      <c r="AG95" s="47">
        <f>AH94</f>
        <v>6</v>
      </c>
      <c r="AH95" s="126">
        <f>IF(ISNA(AH8),0,IF(AH8="",0,IF(AH$94=$AG95,1,0)*AH8))</f>
        <v>0</v>
      </c>
      <c r="AI95" s="126">
        <f>IF(ISNA(AI8),0,IF(AI8="",0,IF(AI$94=$AG95,1,0)*AI8))</f>
        <v>0</v>
      </c>
      <c r="AJ95" s="126">
        <f>IF(ISNA(AJ8),0,IF(AJ8="",0,IF(AJ$94=$AG95,1,0)*AJ8))</f>
        <v>0</v>
      </c>
      <c r="AK95" s="126">
        <f>IF(ISNA(AK8),0,IF(AK8="",0,IF(AK$94=$AG95,1,0)*AK8))</f>
        <v>0</v>
      </c>
      <c r="AL95" s="126">
        <f>IF(ISNA(AL8),0,IF(AL8="",0,IF(AL$94=$AG95,1,0)*AL8))</f>
        <v>0</v>
      </c>
      <c r="AM95" s="126">
        <f>IF(ISNA(AM8),0,IF(AM8="",0,IF(AM$94=$AG95,1,0)*AM8))</f>
        <v>0</v>
      </c>
      <c r="AN95" s="126">
        <f>IF(ISNA(AN8),0,IF(AN8="",0,IF(AN$94=$AG95,1,0)*AN8))</f>
        <v>0</v>
      </c>
      <c r="AO95" s="126">
        <f>IF(ISNA(AO8),0,IF(AO8="",0,IF(AO$94=$AG95,1,0)*AO8))</f>
        <v>0</v>
      </c>
      <c r="AP95" s="126">
        <f>IF(ISNA(AP8),0,IF(AP8="",0,IF(AP$94=$AG95,1,0)*AP8))</f>
        <v>0</v>
      </c>
      <c r="AQ95" s="126">
        <f>IF(ISNA(AQ8),0,IF(AQ8="",0,IF(AQ$94=$AG95,1,0)*AQ8))</f>
        <v>0</v>
      </c>
      <c r="AR95" s="126">
        <f>IF(ISNA(AR8),0,IF(AR8="",0,IF(AR$94=$AG95,1,0)*AR8))</f>
        <v>0</v>
      </c>
      <c r="AS95" s="126">
        <f>IF(ISNA(AS8),0,IF(AS8="",0,IF(AS$94=$AG95,1,0)*AS8))</f>
        <v>0</v>
      </c>
      <c r="AT95" s="126">
        <f>IF(ISNA(AT8),0,IF(AT8="",0,IF(AT$94=$AG95,1,0)*AT8))</f>
        <v>0</v>
      </c>
      <c r="AU95" s="126">
        <f>IF(ISNA(AU8),0,IF(AU8="",0,IF(AU$94=$AG95,1,0)*AU8))</f>
        <v>0</v>
      </c>
    </row>
    <row r="96" spans="1:47" ht="13.5">
      <c r="A96">
        <v>12</v>
      </c>
      <c r="C96" s="168"/>
      <c r="D96" s="53">
        <f>IF($B$65&gt;=E$66,IF($A96&gt;=$B$2,"",CONCATENATE("| ",A96," |")),"")</f>
        <v>0</v>
      </c>
      <c r="E96" s="169">
        <f>IF($B$65&gt;=E$66,IF($A96&gt;=$B$2,"",CONCATENATE(INDEX($B$22:$AC$35,$A96+1,$B$64*2+E$66*2-1),"|",IF(ISBLANK(INDEX($B$22:$AC$35,$A96+1,$B$64*2+E$66*2)),"-",INDEX($B$22:$AC$35,$A96+1,$B$64*2+E$66*2)),"|")),"")</f>
        <v>0</v>
      </c>
      <c r="F96" s="45"/>
      <c r="G96" s="169">
        <f>IF($B$65&gt;=G$66,IF($A96&gt;=$B$2,"",CONCATENATE(INDEX($B$22:$AC$35,$A96+1,$B$64*2+G$66*2-1),"|",IF(ISBLANK(INDEX($B$22:$AC$35,$A96+1,$B$64*2+G$66*2)),"-",INDEX($B$22:$AC$35,$A96+1,$B$64*2+G$66*2)),"|")),"")</f>
        <v>0</v>
      </c>
      <c r="H96" s="45"/>
      <c r="I96" s="169">
        <f>IF($B$65&gt;=I$66,IF($A96&gt;=$B$2,"",CONCATENATE(INDEX($B$22:$AC$35,$A96+1,$B$64*2+I$66*2-1),"|",IF(ISBLANK(INDEX($B$22:$AC$35,$A96+1,$B$64*2+I$66*2)),"-",INDEX($B$22:$AC$35,$A96+1,$B$64*2+I$66*2)),"|")),"")</f>
        <v>0</v>
      </c>
      <c r="J96" s="45"/>
      <c r="K96" s="169">
        <f>IF($B$65&gt;=K$66,IF($A96&gt;=$B$2,"",CONCATENATE(INDEX($B$22:$AC$35,$A96+1,$B$64*2+K$66*2-1),"|",IF(ISBLANK(INDEX($B$22:$AC$35,$A96+1,$B$64*2+K$66*2)),"-",INDEX($B$22:$AC$35,$A96+1,$B$64*2+K$66*2)),"|")),"")</f>
        <v>0</v>
      </c>
      <c r="L96" s="45"/>
      <c r="M96" s="169">
        <f>IF($B$65&gt;=M$66,IF($A96&gt;=$B$2,"",CONCATENATE(INDEX($B$22:$AC$35,$A96+1,$B$64*2+M$66*2-1),"|",IF(ISBLANK(INDEX($B$22:$AC$35,$A96+1,$B$64*2+M$66*2)),"-",INDEX($B$22:$AC$35,$A96+1,$B$64*2+M$66*2)),"|")),"")</f>
        <v>0</v>
      </c>
      <c r="N96" s="45"/>
      <c r="O96" s="169">
        <f>IF($B$65&gt;=O$66,IF($A96&gt;=$B$2,"",CONCATENATE(INDEX($B$22:$AC$35,$A96+1,$B$64*2+O$66*2-1),"|",IF(ISBLANK(INDEX($B$22:$AC$35,$A96+1,$B$64*2+O$66*2)),"-",INDEX($B$22:$AC$35,$A96+1,$B$64*2+O$66*2)),"|")),"")</f>
        <v>0</v>
      </c>
      <c r="P96" s="171"/>
      <c r="Q96" s="136"/>
      <c r="S96" s="136"/>
      <c r="U96" s="136"/>
      <c r="W96" s="136"/>
      <c r="Y96" s="136"/>
      <c r="AE96" s="45"/>
      <c r="AF96" s="46"/>
      <c r="AG96" s="47">
        <f>AI94</f>
        <v>5</v>
      </c>
      <c r="AH96" s="126">
        <f>IF(ISNA(AH9),0,IF(AH9="",0,IF(AH$94=$AG96,1,0)*AH9))</f>
        <v>0</v>
      </c>
      <c r="AI96" s="126">
        <f>IF(ISNA(AI9),0,IF(AI9="",0,IF(AI$94=$AG96,1,0)*AI9))</f>
        <v>0</v>
      </c>
      <c r="AJ96" s="126">
        <f>IF(ISNA(AJ9),0,IF(AJ9="",0,IF(AJ$94=$AG96,1,0)*AJ9))</f>
        <v>0</v>
      </c>
      <c r="AK96" s="126">
        <f>IF(ISNA(AK9),0,IF(AK9="",0,IF(AK$94=$AG96,1,0)*AK9))</f>
        <v>0</v>
      </c>
      <c r="AL96" s="126">
        <f>IF(ISNA(AL9),0,IF(AL9="",0,IF(AL$94=$AG96,1,0)*AL9))</f>
        <v>0</v>
      </c>
      <c r="AM96" s="126">
        <f>IF(ISNA(AM9),0,IF(AM9="",0,IF(AM$94=$AG96,1,0)*AM9))</f>
        <v>0</v>
      </c>
      <c r="AN96" s="126">
        <f>IF(ISNA(AN9),0,IF(AN9="",0,IF(AN$94=$AG96,1,0)*AN9))</f>
        <v>0</v>
      </c>
      <c r="AO96" s="126">
        <f>IF(ISNA(AO9),0,IF(AO9="",0,IF(AO$94=$AG96,1,0)*AO9))</f>
        <v>0</v>
      </c>
      <c r="AP96" s="126">
        <f>IF(ISNA(AP9),0,IF(AP9="",0,IF(AP$94=$AG96,1,0)*AP9))</f>
        <v>0</v>
      </c>
      <c r="AQ96" s="126">
        <f>IF(ISNA(AQ9),0,IF(AQ9="",0,IF(AQ$94=$AG96,1,0)*AQ9))</f>
        <v>0</v>
      </c>
      <c r="AR96" s="126">
        <f>IF(ISNA(AR9),0,IF(AR9="",0,IF(AR$94=$AG96,1,0)*AR9))</f>
        <v>0</v>
      </c>
      <c r="AS96" s="126">
        <f>IF(ISNA(AS9),0,IF(AS9="",0,IF(AS$94=$AG96,1,0)*AS9))</f>
        <v>0</v>
      </c>
      <c r="AT96" s="126">
        <f>IF(ISNA(AT9),0,IF(AT9="",0,IF(AT$94=$AG96,1,0)*AT9))</f>
        <v>0</v>
      </c>
      <c r="AU96" s="126">
        <f>IF(ISNA(AU9),0,IF(AU9="",0,IF(AU$94=$AG96,1,0)*AU9))</f>
        <v>0</v>
      </c>
    </row>
    <row r="97" spans="1:47" ht="13.5">
      <c r="A97">
        <v>13</v>
      </c>
      <c r="C97" s="168"/>
      <c r="D97" s="53">
        <f>IF($B$65&gt;=E$66,IF($A97&gt;=$B$2,"",CONCATENATE("| ",A97," |")),"")</f>
        <v>0</v>
      </c>
      <c r="E97" s="169">
        <f>IF($B$65&gt;=E$66,IF($A97&gt;=$B$2,"",CONCATENATE(INDEX($B$22:$AC$35,$A97+1,$B$64*2+E$66*2-1),"|",IF(ISBLANK(INDEX($B$22:$AC$35,$A97+1,$B$64*2+E$66*2)),"-",INDEX($B$22:$AC$35,$A97+1,$B$64*2+E$66*2)),"|")),"")</f>
        <v>0</v>
      </c>
      <c r="F97" s="45"/>
      <c r="G97" s="169">
        <f>IF($B$65&gt;=G$66,IF($A97&gt;=$B$2,"",CONCATENATE(INDEX($B$22:$AC$35,$A97+1,$B$64*2+G$66*2-1),"|",IF(ISBLANK(INDEX($B$22:$AC$35,$A97+1,$B$64*2+G$66*2)),"-",INDEX($B$22:$AC$35,$A97+1,$B$64*2+G$66*2)),"|")),"")</f>
        <v>0</v>
      </c>
      <c r="H97" s="45"/>
      <c r="I97" s="169">
        <f>IF($B$65&gt;=I$66,IF($A97&gt;=$B$2,"",CONCATENATE(INDEX($B$22:$AC$35,$A97+1,$B$64*2+I$66*2-1),"|",IF(ISBLANK(INDEX($B$22:$AC$35,$A97+1,$B$64*2+I$66*2)),"-",INDEX($B$22:$AC$35,$A97+1,$B$64*2+I$66*2)),"|")),"")</f>
        <v>0</v>
      </c>
      <c r="J97" s="45"/>
      <c r="K97" s="169">
        <f>IF($B$65&gt;=K$66,IF($A97&gt;=$B$2,"",CONCATENATE(INDEX($B$22:$AC$35,$A97+1,$B$64*2+K$66*2-1),"|",IF(ISBLANK(INDEX($B$22:$AC$35,$A97+1,$B$64*2+K$66*2)),"-",INDEX($B$22:$AC$35,$A97+1,$B$64*2+K$66*2)),"|")),"")</f>
        <v>0</v>
      </c>
      <c r="L97" s="45"/>
      <c r="M97" s="169">
        <f>IF($B$65&gt;=M$66,IF($A97&gt;=$B$2,"",CONCATENATE(INDEX($B$22:$AC$35,$A97+1,$B$64*2+M$66*2-1),"|",IF(ISBLANK(INDEX($B$22:$AC$35,$A97+1,$B$64*2+M$66*2)),"-",INDEX($B$22:$AC$35,$A97+1,$B$64*2+M$66*2)),"|")),"")</f>
        <v>0</v>
      </c>
      <c r="N97" s="45"/>
      <c r="O97" s="169">
        <f>IF($B$65&gt;=O$66,IF($A97&gt;=$B$2,"",CONCATENATE(INDEX($B$22:$AC$35,$A97+1,$B$64*2+O$66*2-1),"|",IF(ISBLANK(INDEX($B$22:$AC$35,$A97+1,$B$64*2+O$66*2)),"-",INDEX($B$22:$AC$35,$A97+1,$B$64*2+O$66*2)),"|")),"")</f>
        <v>0</v>
      </c>
      <c r="P97" s="171"/>
      <c r="Q97" s="136"/>
      <c r="S97" s="136"/>
      <c r="U97" s="136"/>
      <c r="W97" s="136"/>
      <c r="Y97" s="136"/>
      <c r="AE97" s="45"/>
      <c r="AF97" s="46"/>
      <c r="AG97" s="47">
        <f>AJ94</f>
        <v>1</v>
      </c>
      <c r="AH97" s="126">
        <f>IF(ISNA(AH10),0,IF(AH10="",0,IF(AH$94=$AG97,1,0)*AH10))</f>
        <v>0</v>
      </c>
      <c r="AI97" s="126">
        <f>IF(ISNA(AI10),0,IF(AI10="",0,IF(AI$94=$AG97,1,0)*AI10))</f>
        <v>0</v>
      </c>
      <c r="AJ97" s="126">
        <f>IF(ISNA(AJ10),0,IF(AJ10="",0,IF(AJ$94=$AG97,1,0)*AJ10))</f>
        <v>0</v>
      </c>
      <c r="AK97" s="126">
        <f>IF(ISNA(AK10),0,IF(AK10="",0,IF(AK$94=$AG97,1,0)*AK10))</f>
        <v>0</v>
      </c>
      <c r="AL97" s="126">
        <f>IF(ISNA(AL10),0,IF(AL10="",0,IF(AL$94=$AG97,1,0)*AL10))</f>
        <v>0</v>
      </c>
      <c r="AM97" s="126">
        <f>IF(ISNA(AM10),0,IF(AM10="",0,IF(AM$94=$AG97,1,0)*AM10))</f>
        <v>0</v>
      </c>
      <c r="AN97" s="126">
        <f>IF(ISNA(AN10),0,IF(AN10="",0,IF(AN$94=$AG97,1,0)*AN10))</f>
        <v>0</v>
      </c>
      <c r="AO97" s="126">
        <f>IF(ISNA(AO10),0,IF(AO10="",0,IF(AO$94=$AG97,1,0)*AO10))</f>
        <v>0</v>
      </c>
      <c r="AP97" s="126">
        <f>IF(ISNA(AP10),0,IF(AP10="",0,IF(AP$94=$AG97,1,0)*AP10))</f>
        <v>0</v>
      </c>
      <c r="AQ97" s="126">
        <f>IF(ISNA(AQ10),0,IF(AQ10="",0,IF(AQ$94=$AG97,1,0)*AQ10))</f>
        <v>0</v>
      </c>
      <c r="AR97" s="126">
        <f>IF(ISNA(AR10),0,IF(AR10="",0,IF(AR$94=$AG97,1,0)*AR10))</f>
        <v>0</v>
      </c>
      <c r="AS97" s="126">
        <f>IF(ISNA(AS10),0,IF(AS10="",0,IF(AS$94=$AG97,1,0)*AS10))</f>
        <v>0</v>
      </c>
      <c r="AT97" s="126">
        <f>IF(ISNA(AT10),0,IF(AT10="",0,IF(AT$94=$AG97,1,0)*AT10))</f>
        <v>0</v>
      </c>
      <c r="AU97" s="126">
        <f>IF(ISNA(AU10),0,IF(AU10="",0,IF(AU$94=$AG97,1,0)*AU10))</f>
        <v>0</v>
      </c>
    </row>
    <row r="98" spans="3:47" ht="13.5">
      <c r="C98" s="172"/>
      <c r="D98" s="45"/>
      <c r="E98" s="45"/>
      <c r="F98" s="45"/>
      <c r="G98" s="45"/>
      <c r="H98" s="45"/>
      <c r="I98" s="45"/>
      <c r="J98" s="45"/>
      <c r="K98" s="45"/>
      <c r="L98" s="45"/>
      <c r="M98" s="45"/>
      <c r="N98" s="45"/>
      <c r="O98" s="45"/>
      <c r="P98" s="171"/>
      <c r="AE98" s="45"/>
      <c r="AF98" s="46"/>
      <c r="AG98" s="47">
        <f>AK94</f>
        <v>3</v>
      </c>
      <c r="AH98" s="126">
        <f>IF(ISNA(AH11),0,IF(AH11="",0,IF(AH$94=$AG98,1,0)*AH11))</f>
        <v>0</v>
      </c>
      <c r="AI98" s="126">
        <f>IF(ISNA(AI11),0,IF(AI11="",0,IF(AI$94=$AG98,1,0)*AI11))</f>
        <v>0</v>
      </c>
      <c r="AJ98" s="126">
        <f>IF(ISNA(AJ11),0,IF(AJ11="",0,IF(AJ$94=$AG98,1,0)*AJ11))</f>
        <v>0</v>
      </c>
      <c r="AK98" s="126">
        <f>IF(ISNA(AK11),0,IF(AK11="",0,IF(AK$94=$AG98,1,0)*AK11))</f>
        <v>0</v>
      </c>
      <c r="AL98" s="126">
        <f>IF(ISNA(AL11),0,IF(AL11="",0,IF(AL$94=$AG98,1,0)*AL11))</f>
        <v>0</v>
      </c>
      <c r="AM98" s="126">
        <f>IF(ISNA(AM11),0,IF(AM11="",0,IF(AM$94=$AG98,1,0)*AM11))</f>
        <v>0</v>
      </c>
      <c r="AN98" s="126">
        <f>IF(ISNA(AN11),0,IF(AN11="",0,IF(AN$94=$AG98,1,0)*AN11))</f>
        <v>0</v>
      </c>
      <c r="AO98" s="126">
        <f>IF(ISNA(AO11),0,IF(AO11="",0,IF(AO$94=$AG98,1,0)*AO11))</f>
        <v>0</v>
      </c>
      <c r="AP98" s="126">
        <f>IF(ISNA(AP11),0,IF(AP11="",0,IF(AP$94=$AG98,1,0)*AP11))</f>
        <v>0</v>
      </c>
      <c r="AQ98" s="126">
        <f>IF(ISNA(AQ11),0,IF(AQ11="",0,IF(AQ$94=$AG98,1,0)*AQ11))</f>
        <v>0</v>
      </c>
      <c r="AR98" s="126">
        <f>IF(ISNA(AR11),0,IF(AR11="",0,IF(AR$94=$AG98,1,0)*AR11))</f>
        <v>0</v>
      </c>
      <c r="AS98" s="126">
        <f>IF(ISNA(AS11),0,IF(AS11="",0,IF(AS$94=$AG98,1,0)*AS11))</f>
        <v>0</v>
      </c>
      <c r="AT98" s="126">
        <f>IF(ISNA(AT11),0,IF(AT11="",0,IF(AT$94=$AG98,1,0)*AT11))</f>
        <v>0</v>
      </c>
      <c r="AU98" s="126">
        <f>IF(ISNA(AU11),0,IF(AU11="",0,IF(AU$94=$AG98,1,0)*AU11))</f>
        <v>0</v>
      </c>
    </row>
    <row r="99" spans="1:47" ht="13.5">
      <c r="A99">
        <v>0</v>
      </c>
      <c r="C99" s="172"/>
      <c r="D99" s="53">
        <f>IF($B$66&gt;=E$66,IF($A99&gt;=$B$2,"",CONCATENATE("| "," |")),"")</f>
      </c>
      <c r="E99" s="169">
        <f>IF($B$66&gt;=E$66,IF($A99&gt;=$B$2,"",CONCATENATE(INDEX($B$22:$AC$35,$A99+1,$B$64*2+$B$65*2+E$66*2-1),"|",INDEX($B$22:$AC$35,$A99+1,$B$64*2+B$65*2+E$66*2),"|")),"")</f>
      </c>
      <c r="F99" s="45"/>
      <c r="G99" s="169">
        <f>IF($B$66&gt;=G$66,IF($A99&gt;=$B$2,"",CONCATENATE(INDEX($B$22:$AC$35,$A99+1,$B$64*2+$B$65*2+G$66*2-1),"|",INDEX($B$22:$AC$35,$A99+1,$B$64*2+D$65*2+G$66*2),"|")),"")</f>
      </c>
      <c r="H99" s="45"/>
      <c r="I99" s="169">
        <f>IF($B$66&gt;=I$66,IF($A99&gt;=$B$2,"",CONCATENATE(INDEX($B$22:$AC$35,$A99+1,$B$64*2+$B$65*2+I$66*2-1),"|",INDEX($B$22:$AC$35,$A99+1,$B$64*2+F$65*2+I$66*2),"|")),"")</f>
      </c>
      <c r="J99" s="45"/>
      <c r="K99" s="169">
        <f>IF($B$66&gt;=K$66,IF($A99&gt;=$B$2,"",CONCATENATE(INDEX($B$22:$AC$35,$A99+1,$B$64*2+$B$65*2+K$66*2-1),"|",INDEX($B$22:$AC$35,$A99+1,$B$64*2+H$65*2+K$66*2),"|")),"")</f>
      </c>
      <c r="L99" s="45"/>
      <c r="M99" s="45"/>
      <c r="N99" s="45"/>
      <c r="O99" s="45"/>
      <c r="P99" s="171"/>
      <c r="AE99" s="45"/>
      <c r="AF99" s="46"/>
      <c r="AG99" s="47">
        <f>AL94</f>
        <v>7</v>
      </c>
      <c r="AH99" s="126">
        <f>IF(ISNA(AH12),0,IF(AH12="",0,IF(AH$94=$AG99,1,0)*AH12))</f>
        <v>0</v>
      </c>
      <c r="AI99" s="126">
        <f>IF(ISNA(AI12),0,IF(AI12="",0,IF(AI$94=$AG99,1,0)*AI12))</f>
        <v>0</v>
      </c>
      <c r="AJ99" s="126">
        <f>IF(ISNA(AJ12),0,IF(AJ12="",0,IF(AJ$94=$AG99,1,0)*AJ12))</f>
        <v>0</v>
      </c>
      <c r="AK99" s="126">
        <f>IF(ISNA(AK12),0,IF(AK12="",0,IF(AK$94=$AG99,1,0)*AK12))</f>
        <v>0</v>
      </c>
      <c r="AL99" s="126">
        <f>IF(ISNA(AL12),0,IF(AL12="",0,IF(AL$94=$AG99,1,0)*AL12))</f>
        <v>0</v>
      </c>
      <c r="AM99" s="126">
        <f>IF(ISNA(AM12),0,IF(AM12="",0,IF(AM$94=$AG99,1,0)*AM12))</f>
        <v>0</v>
      </c>
      <c r="AN99" s="126">
        <f>IF(ISNA(AN12),0,IF(AN12="",0,IF(AN$94=$AG99,1,0)*AN12))</f>
        <v>0</v>
      </c>
      <c r="AO99" s="126">
        <f>IF(ISNA(AO12),0,IF(AO12="",0,IF(AO$94=$AG99,1,0)*AO12))</f>
        <v>0</v>
      </c>
      <c r="AP99" s="126">
        <f>IF(ISNA(AP12),0,IF(AP12="",0,IF(AP$94=$AG99,1,0)*AP12))</f>
        <v>0</v>
      </c>
      <c r="AQ99" s="126">
        <f>IF(ISNA(AQ12),0,IF(AQ12="",0,IF(AQ$94=$AG99,1,0)*AQ12))</f>
        <v>0</v>
      </c>
      <c r="AR99" s="126">
        <f>IF(ISNA(AR12),0,IF(AR12="",0,IF(AR$94=$AG99,1,0)*AR12))</f>
        <v>0</v>
      </c>
      <c r="AS99" s="126">
        <f>IF(ISNA(AS12),0,IF(AS12="",0,IF(AS$94=$AG99,1,0)*AS12))</f>
        <v>0</v>
      </c>
      <c r="AT99" s="126">
        <f>IF(ISNA(AT12),0,IF(AT12="",0,IF(AT$94=$AG99,1,0)*AT12))</f>
        <v>0</v>
      </c>
      <c r="AU99" s="126">
        <f>IF(ISNA(AU12),0,IF(AU12="",0,IF(AU$94=$AG99,1,0)*AU12))</f>
        <v>0</v>
      </c>
    </row>
    <row r="100" spans="1:47" ht="13.5">
      <c r="A100">
        <v>1</v>
      </c>
      <c r="C100" s="172"/>
      <c r="D100" s="53">
        <f>IF($B$66&gt;=E$66,IF($A100&gt;=$B$2,"",CONCATENATE("| ",$A100," |")),"")</f>
        <v>0</v>
      </c>
      <c r="E100" s="169">
        <f>IF($B$66&gt;=E$66,IF($A100&gt;=$B$2,"",CONCATENATE(INDEX($B$22:$AC$35,$A100+1,$B$64*2+$B$65*2+E$66*2-1),"|",IF(ISBLANK(INDEX($B$22:$AC$35,$A100+1,$B$64*2+B$65*2+E$66*2)),"-",INDEX($B$22:$AC$35,$A100+1,$B$64*2+B$65*2+E$66*2)),"|")),"")</f>
        <v>0</v>
      </c>
      <c r="F100" s="45"/>
      <c r="G100" s="169">
        <f>IF($B$66&gt;=G$66,IF($A100&gt;=$B$2,"",CONCATENATE(INDEX($B$22:$AC$35,$A100+1,$B$64*2+$B$65*2+G$66*2-1),"|",IF(ISBLANK(INDEX($B$22:$AC$35,$A100+1,$B$64*2+D$65*2+G$66*2)),"-",INDEX($B$22:$AC$35,$A100+1,$B$64*2+D$65*2+G$66*2)),"|")),"")</f>
        <v>0</v>
      </c>
      <c r="H100" s="45"/>
      <c r="I100" s="169">
        <f>IF($B$66&gt;=I$66,IF($A100&gt;=$B$2,"",CONCATENATE(INDEX($B$22:$AC$35,$A100+1,$B$64*2+$B$65*2+I$66*2-1),"|",IF(ISBLANK(INDEX($B$22:$AC$35,$A100+1,$B$64*2+F$65*2+I$66*2)),"-",INDEX($B$22:$AC$35,$A100+1,$B$64*2+F$65*2+I$66*2)),"|")),"")</f>
        <v>0</v>
      </c>
      <c r="J100" s="45"/>
      <c r="K100" s="169">
        <f>IF($B$66&gt;=K$66,IF($A100&gt;=$B$2,"",CONCATENATE(INDEX($B$22:$AC$35,$A100+1,$B$64*2+$B$65*2+K$66*2-1),"|",IF(ISBLANK(INDEX($B$22:$AC$35,$A100+1,$B$64*2+H$65*2+K$66*2)),"-",INDEX($B$22:$AC$35,$A100+1,$B$64*2+H$65*2+K$66*2)),"|")),"")</f>
        <v>0</v>
      </c>
      <c r="L100" s="45"/>
      <c r="M100" s="45"/>
      <c r="N100" s="45"/>
      <c r="O100" s="45"/>
      <c r="P100" s="171"/>
      <c r="AE100" s="45"/>
      <c r="AF100" s="46"/>
      <c r="AG100" s="47">
        <f>AM94</f>
        <v>9</v>
      </c>
      <c r="AH100" s="126">
        <f>IF(ISNA(AH13),0,IF(AH13="",0,IF(AH$94=$AG100,1,0)*AH13))</f>
        <v>0</v>
      </c>
      <c r="AI100" s="126">
        <f>IF(ISNA(AI13),0,IF(AI13="",0,IF(AI$94=$AG100,1,0)*AI13))</f>
        <v>0</v>
      </c>
      <c r="AJ100" s="126">
        <f>IF(ISNA(AJ13),0,IF(AJ13="",0,IF(AJ$94=$AG100,1,0)*AJ13))</f>
        <v>0</v>
      </c>
      <c r="AK100" s="126">
        <f>IF(ISNA(AK13),0,IF(AK13="",0,IF(AK$94=$AG100,1,0)*AK13))</f>
        <v>0</v>
      </c>
      <c r="AL100" s="126">
        <f>IF(ISNA(AL13),0,IF(AL13="",0,IF(AL$94=$AG100,1,0)*AL13))</f>
        <v>0</v>
      </c>
      <c r="AM100" s="126">
        <f>IF(ISNA(AM13),0,IF(AM13="",0,IF(AM$94=$AG100,1,0)*AM13))</f>
        <v>0</v>
      </c>
      <c r="AN100" s="126">
        <f>IF(ISNA(AN13),0,IF(AN13="",0,IF(AN$94=$AG100,1,0)*AN13))</f>
        <v>0</v>
      </c>
      <c r="AO100" s="126">
        <f>IF(ISNA(AO13),0,IF(AO13="",0,IF(AO$94=$AG100,1,0)*AO13))</f>
        <v>0</v>
      </c>
      <c r="AP100" s="126">
        <f>IF(ISNA(AP13),0,IF(AP13="",0,IF(AP$94=$AG100,1,0)*AP13))</f>
        <v>0</v>
      </c>
      <c r="AQ100" s="126">
        <f>IF(ISNA(AQ13),0,IF(AQ13="",0,IF(AQ$94=$AG100,1,0)*AQ13))</f>
        <v>0</v>
      </c>
      <c r="AR100" s="126">
        <f>IF(ISNA(AR13),0,IF(AR13="",0,IF(AR$94=$AG100,1,0)*AR13))</f>
        <v>0</v>
      </c>
      <c r="AS100" s="126">
        <f>IF(ISNA(AS13),0,IF(AS13="",0,IF(AS$94=$AG100,1,0)*AS13))</f>
        <v>0</v>
      </c>
      <c r="AT100" s="126">
        <f>IF(ISNA(AT13),0,IF(AT13="",0,IF(AT$94=$AG100,1,0)*AT13))</f>
        <v>0</v>
      </c>
      <c r="AU100" s="126">
        <f>IF(ISNA(AU13),0,IF(AU13="",0,IF(AU$94=$AG100,1,0)*AU13))</f>
        <v>0</v>
      </c>
    </row>
    <row r="101" spans="1:47" ht="13.5">
      <c r="A101">
        <v>2</v>
      </c>
      <c r="C101" s="172"/>
      <c r="D101" s="53">
        <f>IF($B$66&gt;=E$66,IF($A101&gt;=$B$2,"",CONCATENATE("| ",$A101," |")),"")</f>
        <v>0</v>
      </c>
      <c r="E101" s="169">
        <f>IF($B$66&gt;=E$66,IF($A101&gt;=$B$2,"",CONCATENATE(INDEX($B$22:$AC$35,$A101+1,$B$64*2+$B$65*2+E$66*2-1),"|",IF(ISBLANK(INDEX($B$22:$AC$35,$A101+1,$B$64*2+B$65*2+E$66*2)),"-",INDEX($B$22:$AC$35,$A101+1,$B$64*2+B$65*2+E$66*2)),"|")),"")</f>
        <v>0</v>
      </c>
      <c r="F101" s="45"/>
      <c r="G101" s="169">
        <f>IF($B$66&gt;=G$66,IF($A101&gt;=$B$2,"",CONCATENATE(INDEX($B$22:$AC$35,$A101+1,$B$64*2+$B$65*2+G$66*2-1),"|",IF(ISBLANK(INDEX($B$22:$AC$35,$A101+1,$B$64*2+D$65*2+G$66*2)),"-",INDEX($B$22:$AC$35,$A101+1,$B$64*2+D$65*2+G$66*2)),"|")),"")</f>
        <v>0</v>
      </c>
      <c r="H101" s="45"/>
      <c r="I101" s="169">
        <f>IF($B$66&gt;=I$66,IF($A101&gt;=$B$2,"",CONCATENATE(INDEX($B$22:$AC$35,$A101+1,$B$64*2+$B$65*2+I$66*2-1),"|",IF(ISBLANK(INDEX($B$22:$AC$35,$A101+1,$B$64*2+F$65*2+I$66*2)),"-",INDEX($B$22:$AC$35,$A101+1,$B$64*2+F$65*2+I$66*2)),"|")),"")</f>
        <v>0</v>
      </c>
      <c r="J101" s="45"/>
      <c r="K101" s="169">
        <f>IF($B$66&gt;=K$66,IF($A101&gt;=$B$2,"",CONCATENATE(INDEX($B$22:$AC$35,$A101+1,$B$64*2+$B$65*2+K$66*2-1),"|",IF(ISBLANK(INDEX($B$22:$AC$35,$A101+1,$B$64*2+H$65*2+K$66*2)),"-",INDEX($B$22:$AC$35,$A101+1,$B$64*2+H$65*2+K$66*2)),"|")),"")</f>
        <v>0</v>
      </c>
      <c r="L101" s="45"/>
      <c r="M101" s="45"/>
      <c r="N101" s="45"/>
      <c r="O101" s="45"/>
      <c r="P101" s="171"/>
      <c r="AE101" s="45"/>
      <c r="AF101" s="46"/>
      <c r="AG101" s="47">
        <f>AN94</f>
        <v>2</v>
      </c>
      <c r="AH101" s="126">
        <f>IF(ISNA(AH14),0,IF(AH14="",0,IF(AH$94=$AG101,1,0)*AH14))</f>
        <v>0</v>
      </c>
      <c r="AI101" s="126">
        <f>IF(ISNA(AI14),0,IF(AI14="",0,IF(AI$94=$AG101,1,0)*AI14))</f>
        <v>0</v>
      </c>
      <c r="AJ101" s="126">
        <f>IF(ISNA(AJ14),0,IF(AJ14="",0,IF(AJ$94=$AG101,1,0)*AJ14))</f>
        <v>0</v>
      </c>
      <c r="AK101" s="126">
        <f>IF(ISNA(AK14),0,IF(AK14="",0,IF(AK$94=$AG101,1,0)*AK14))</f>
        <v>0</v>
      </c>
      <c r="AL101" s="126">
        <f>IF(ISNA(AL14),0,IF(AL14="",0,IF(AL$94=$AG101,1,0)*AL14))</f>
        <v>0</v>
      </c>
      <c r="AM101" s="126">
        <f>IF(ISNA(AM14),0,IF(AM14="",0,IF(AM$94=$AG101,1,0)*AM14))</f>
        <v>0</v>
      </c>
      <c r="AN101" s="126">
        <f>IF(ISNA(AN14),0,IF(AN14="",0,IF(AN$94=$AG101,1,0)*AN14))</f>
        <v>0</v>
      </c>
      <c r="AO101" s="126">
        <f>IF(ISNA(AO14),0,IF(AO14="",0,IF(AO$94=$AG101,1,0)*AO14))</f>
        <v>0</v>
      </c>
      <c r="AP101" s="126">
        <f>IF(ISNA(AP14),0,IF(AP14="",0,IF(AP$94=$AG101,1,0)*AP14))</f>
        <v>0</v>
      </c>
      <c r="AQ101" s="126">
        <f>IF(ISNA(AQ14),0,IF(AQ14="",0,IF(AQ$94=$AG101,1,0)*AQ14))</f>
        <v>0</v>
      </c>
      <c r="AR101" s="126">
        <f>IF(ISNA(AR14),0,IF(AR14="",0,IF(AR$94=$AG101,1,0)*AR14))</f>
        <v>0</v>
      </c>
      <c r="AS101" s="126">
        <f>IF(ISNA(AS14),0,IF(AS14="",0,IF(AS$94=$AG101,1,0)*AS14))</f>
        <v>0</v>
      </c>
      <c r="AT101" s="126">
        <f>IF(ISNA(AT14),0,IF(AT14="",0,IF(AT$94=$AG101,1,0)*AT14))</f>
        <v>0</v>
      </c>
      <c r="AU101" s="126">
        <f>IF(ISNA(AU14),0,IF(AU14="",0,IF(AU$94=$AG101,1,0)*AU14))</f>
        <v>0</v>
      </c>
    </row>
    <row r="102" spans="1:47" ht="13.5">
      <c r="A102">
        <v>3</v>
      </c>
      <c r="C102" s="172"/>
      <c r="D102" s="53">
        <f>IF($B$66&gt;=E$66,IF($A102&gt;=$B$2,"",CONCATENATE("| ",$A102," |")),"")</f>
        <v>0</v>
      </c>
      <c r="E102" s="169">
        <f>IF($B$66&gt;=E$66,IF($A102&gt;=$B$2,"",CONCATENATE(INDEX($B$22:$AC$35,$A102+1,$B$64*2+$B$65*2+E$66*2-1),"|",IF(ISBLANK(INDEX($B$22:$AC$35,$A102+1,$B$64*2+B$65*2+E$66*2)),"-",INDEX($B$22:$AC$35,$A102+1,$B$64*2+B$65*2+E$66*2)),"|")),"")</f>
        <v>0</v>
      </c>
      <c r="F102" s="45"/>
      <c r="G102" s="169">
        <f>IF($B$66&gt;=G$66,IF($A102&gt;=$B$2,"",CONCATENATE(INDEX($B$22:$AC$35,$A102+1,$B$64*2+$B$65*2+G$66*2-1),"|",IF(ISBLANK(INDEX($B$22:$AC$35,$A102+1,$B$64*2+D$65*2+G$66*2)),"-",INDEX($B$22:$AC$35,$A102+1,$B$64*2+D$65*2+G$66*2)),"|")),"")</f>
        <v>0</v>
      </c>
      <c r="H102" s="45"/>
      <c r="I102" s="169">
        <f>IF($B$66&gt;=I$66,IF($A102&gt;=$B$2,"",CONCATENATE(INDEX($B$22:$AC$35,$A102+1,$B$64*2+$B$65*2+I$66*2-1),"|",IF(ISBLANK(INDEX($B$22:$AC$35,$A102+1,$B$64*2+F$65*2+I$66*2)),"-",INDEX($B$22:$AC$35,$A102+1,$B$64*2+F$65*2+I$66*2)),"|")),"")</f>
        <v>0</v>
      </c>
      <c r="J102" s="45"/>
      <c r="K102" s="169">
        <f>IF($B$66&gt;=K$66,IF($A102&gt;=$B$2,"",CONCATENATE(INDEX($B$22:$AC$35,$A102+1,$B$64*2+$B$65*2+K$66*2-1),"|",IF(ISBLANK(INDEX($B$22:$AC$35,$A102+1,$B$64*2+H$65*2+K$66*2)),"-",INDEX($B$22:$AC$35,$A102+1,$B$64*2+H$65*2+K$66*2)),"|")),"")</f>
        <v>0</v>
      </c>
      <c r="L102" s="45"/>
      <c r="M102" s="45"/>
      <c r="N102" s="45"/>
      <c r="O102" s="45"/>
      <c r="P102" s="171"/>
      <c r="AE102" s="45"/>
      <c r="AF102" s="46"/>
      <c r="AG102" s="47">
        <f>AO94</f>
        <v>8</v>
      </c>
      <c r="AH102" s="126">
        <f>IF(ISNA(AH15),0,IF(AH15="",0,IF(AH$94=$AG102,1,0)*AH15))</f>
        <v>0</v>
      </c>
      <c r="AI102" s="126">
        <f>IF(ISNA(AI15),0,IF(AI15="",0,IF(AI$94=$AG102,1,0)*AI15))</f>
        <v>0</v>
      </c>
      <c r="AJ102" s="126">
        <f>IF(ISNA(AJ15),0,IF(AJ15="",0,IF(AJ$94=$AG102,1,0)*AJ15))</f>
        <v>0</v>
      </c>
      <c r="AK102" s="126">
        <f>IF(ISNA(AK15),0,IF(AK15="",0,IF(AK$94=$AG102,1,0)*AK15))</f>
        <v>0</v>
      </c>
      <c r="AL102" s="126">
        <f>IF(ISNA(AL15),0,IF(AL15="",0,IF(AL$94=$AG102,1,0)*AL15))</f>
        <v>0</v>
      </c>
      <c r="AM102" s="126">
        <f>IF(ISNA(AM15),0,IF(AM15="",0,IF(AM$94=$AG102,1,0)*AM15))</f>
        <v>0</v>
      </c>
      <c r="AN102" s="126">
        <f>IF(ISNA(AN15),0,IF(AN15="",0,IF(AN$94=$AG102,1,0)*AN15))</f>
        <v>0</v>
      </c>
      <c r="AO102" s="126">
        <f>IF(ISNA(AO15),0,IF(AO15="",0,IF(AO$94=$AG102,1,0)*AO15))</f>
        <v>0</v>
      </c>
      <c r="AP102" s="126">
        <f>IF(ISNA(AP15),0,IF(AP15="",0,IF(AP$94=$AG102,1,0)*AP15))</f>
        <v>0</v>
      </c>
      <c r="AQ102" s="126">
        <f>IF(ISNA(AQ15),0,IF(AQ15="",0,IF(AQ$94=$AG102,1,0)*AQ15))</f>
        <v>0</v>
      </c>
      <c r="AR102" s="126">
        <f>IF(ISNA(AR15),0,IF(AR15="",0,IF(AR$94=$AG102,1,0)*AR15))</f>
        <v>0</v>
      </c>
      <c r="AS102" s="126">
        <f>IF(ISNA(AS15),0,IF(AS15="",0,IF(AS$94=$AG102,1,0)*AS15))</f>
        <v>0</v>
      </c>
      <c r="AT102" s="126">
        <f>IF(ISNA(AT15),0,IF(AT15="",0,IF(AT$94=$AG102,1,0)*AT15))</f>
        <v>0</v>
      </c>
      <c r="AU102" s="126">
        <f>IF(ISNA(AU15),0,IF(AU15="",0,IF(AU$94=$AG102,1,0)*AU15))</f>
        <v>0</v>
      </c>
    </row>
    <row r="103" spans="1:47" ht="13.5">
      <c r="A103">
        <v>4</v>
      </c>
      <c r="C103" s="172"/>
      <c r="D103" s="53">
        <f>IF($B$66&gt;=E$66,IF($A103&gt;=$B$2,"",CONCATENATE("| ",$A103," |")),"")</f>
        <v>0</v>
      </c>
      <c r="E103" s="169">
        <f>IF($B$66&gt;=E$66,IF($A103&gt;=$B$2,"",CONCATENATE(INDEX($B$22:$AC$35,$A103+1,$B$64*2+$B$65*2+E$66*2-1),"|",IF(ISBLANK(INDEX($B$22:$AC$35,$A103+1,$B$64*2+B$65*2+E$66*2)),"-",INDEX($B$22:$AC$35,$A103+1,$B$64*2+B$65*2+E$66*2)),"|")),"")</f>
        <v>0</v>
      </c>
      <c r="F103" s="45"/>
      <c r="G103" s="169">
        <f>IF($B$66&gt;=G$66,IF($A103&gt;=$B$2,"",CONCATENATE(INDEX($B$22:$AC$35,$A103+1,$B$64*2+$B$65*2+G$66*2-1),"|",IF(ISBLANK(INDEX($B$22:$AC$35,$A103+1,$B$64*2+D$65*2+G$66*2)),"-",INDEX($B$22:$AC$35,$A103+1,$B$64*2+D$65*2+G$66*2)),"|")),"")</f>
        <v>0</v>
      </c>
      <c r="H103" s="45"/>
      <c r="I103" s="169">
        <f>IF($B$66&gt;=I$66,IF($A103&gt;=$B$2,"",CONCATENATE(INDEX($B$22:$AC$35,$A103+1,$B$64*2+$B$65*2+I$66*2-1),"|",IF(ISBLANK(INDEX($B$22:$AC$35,$A103+1,$B$64*2+F$65*2+I$66*2)),"-",INDEX($B$22:$AC$35,$A103+1,$B$64*2+F$65*2+I$66*2)),"|")),"")</f>
        <v>0</v>
      </c>
      <c r="J103" s="45"/>
      <c r="K103" s="169">
        <f>IF($B$66&gt;=K$66,IF($A103&gt;=$B$2,"",CONCATENATE(INDEX($B$22:$AC$35,$A103+1,$B$64*2+$B$65*2+K$66*2-1),"|",IF(ISBLANK(INDEX($B$22:$AC$35,$A103+1,$B$64*2+H$65*2+K$66*2)),"-",INDEX($B$22:$AC$35,$A103+1,$B$64*2+H$65*2+K$66*2)),"|")),"")</f>
        <v>0</v>
      </c>
      <c r="L103" s="45"/>
      <c r="M103" s="45"/>
      <c r="N103" s="45"/>
      <c r="O103" s="45"/>
      <c r="P103" s="171"/>
      <c r="AE103" s="45"/>
      <c r="AF103" s="46"/>
      <c r="AG103" s="47">
        <f>AP94</f>
        <v>4</v>
      </c>
      <c r="AH103" s="126">
        <f>IF(ISNA(AH16),0,IF(AH16="",0,IF(AH$94=$AG103,1,0)*AH16))</f>
        <v>0</v>
      </c>
      <c r="AI103" s="126">
        <f>IF(ISNA(AI16),0,IF(AI16="",0,IF(AI$94=$AG103,1,0)*AI16))</f>
        <v>0</v>
      </c>
      <c r="AJ103" s="126">
        <f>IF(ISNA(AJ16),0,IF(AJ16="",0,IF(AJ$94=$AG103,1,0)*AJ16))</f>
        <v>0</v>
      </c>
      <c r="AK103" s="126">
        <f>IF(ISNA(AK16),0,IF(AK16="",0,IF(AK$94=$AG103,1,0)*AK16))</f>
        <v>0</v>
      </c>
      <c r="AL103" s="126">
        <f>IF(ISNA(AL16),0,IF(AL16="",0,IF(AL$94=$AG103,1,0)*AL16))</f>
        <v>0</v>
      </c>
      <c r="AM103" s="126">
        <f>IF(ISNA(AM16),0,IF(AM16="",0,IF(AM$94=$AG103,1,0)*AM16))</f>
        <v>0</v>
      </c>
      <c r="AN103" s="126">
        <f>IF(ISNA(AN16),0,IF(AN16="",0,IF(AN$94=$AG103,1,0)*AN16))</f>
        <v>0</v>
      </c>
      <c r="AO103" s="126">
        <f>IF(ISNA(AO16),0,IF(AO16="",0,IF(AO$94=$AG103,1,0)*AO16))</f>
        <v>0</v>
      </c>
      <c r="AP103" s="126">
        <f>IF(ISNA(AP16),0,IF(AP16="",0,IF(AP$94=$AG103,1,0)*AP16))</f>
        <v>0</v>
      </c>
      <c r="AQ103" s="126">
        <f>IF(ISNA(AQ16),0,IF(AQ16="",0,IF(AQ$94=$AG103,1,0)*AQ16))</f>
        <v>0</v>
      </c>
      <c r="AR103" s="126">
        <f>IF(ISNA(AR16),0,IF(AR16="",0,IF(AR$94=$AG103,1,0)*AR16))</f>
        <v>0</v>
      </c>
      <c r="AS103" s="126">
        <f>IF(ISNA(AS16),0,IF(AS16="",0,IF(AS$94=$AG103,1,0)*AS16))</f>
        <v>0</v>
      </c>
      <c r="AT103" s="126">
        <f>IF(ISNA(AT16),0,IF(AT16="",0,IF(AT$94=$AG103,1,0)*AT16))</f>
        <v>0</v>
      </c>
      <c r="AU103" s="126">
        <f>IF(ISNA(AU16),0,IF(AU16="",0,IF(AU$94=$AG103,1,0)*AU16))</f>
        <v>0</v>
      </c>
    </row>
    <row r="104" spans="1:47" ht="13.5">
      <c r="A104">
        <v>5</v>
      </c>
      <c r="C104" s="172"/>
      <c r="D104" s="53">
        <f>IF($B$66&gt;=E$66,IF($A104&gt;=$B$2,"",CONCATENATE("| ",$A104," |")),"")</f>
        <v>0</v>
      </c>
      <c r="E104" s="169">
        <f>IF($B$66&gt;=E$66,IF($A104&gt;=$B$2,"",CONCATENATE(INDEX($B$22:$AC$35,$A104+1,$B$64*2+$B$65*2+E$66*2-1),"|",IF(ISBLANK(INDEX($B$22:$AC$35,$A104+1,$B$64*2+B$65*2+E$66*2)),"-",INDEX($B$22:$AC$35,$A104+1,$B$64*2+B$65*2+E$66*2)),"|")),"")</f>
        <v>0</v>
      </c>
      <c r="F104" s="45"/>
      <c r="G104" s="169">
        <f>IF($B$66&gt;=G$66,IF($A104&gt;=$B$2,"",CONCATENATE(INDEX($B$22:$AC$35,$A104+1,$B$64*2+$B$65*2+G$66*2-1),"|",IF(ISBLANK(INDEX($B$22:$AC$35,$A104+1,$B$64*2+D$65*2+G$66*2)),"-",INDEX($B$22:$AC$35,$A104+1,$B$64*2+D$65*2+G$66*2)),"|")),"")</f>
        <v>0</v>
      </c>
      <c r="H104" s="45"/>
      <c r="I104" s="169">
        <f>IF($B$66&gt;=I$66,IF($A104&gt;=$B$2,"",CONCATENATE(INDEX($B$22:$AC$35,$A104+1,$B$64*2+$B$65*2+I$66*2-1),"|",IF(ISBLANK(INDEX($B$22:$AC$35,$A104+1,$B$64*2+F$65*2+I$66*2)),"-",INDEX($B$22:$AC$35,$A104+1,$B$64*2+F$65*2+I$66*2)),"|")),"")</f>
        <v>0</v>
      </c>
      <c r="J104" s="45"/>
      <c r="K104" s="169">
        <f>IF($B$66&gt;=K$66,IF($A104&gt;=$B$2,"",CONCATENATE(INDEX($B$22:$AC$35,$A104+1,$B$64*2+$B$65*2+K$66*2-1),"|",IF(ISBLANK(INDEX($B$22:$AC$35,$A104+1,$B$64*2+H$65*2+K$66*2)),"-",INDEX($B$22:$AC$35,$A104+1,$B$64*2+H$65*2+K$66*2)),"|")),"")</f>
        <v>0</v>
      </c>
      <c r="L104" s="45"/>
      <c r="M104" s="45"/>
      <c r="N104" s="45"/>
      <c r="O104" s="45"/>
      <c r="P104" s="171"/>
      <c r="AE104" s="45"/>
      <c r="AF104" s="46"/>
      <c r="AG104" s="47">
        <f>AQ$94</f>
        <v>10</v>
      </c>
      <c r="AH104" s="126">
        <f>IF(ISNA(AH17),0,IF(AH17="",0,IF(AH$94=$AG104,1,0)*AH17))</f>
        <v>0</v>
      </c>
      <c r="AI104" s="126">
        <f>IF(ISNA(AI17),0,IF(AI17="",0,IF(AI$94=$AG104,1,0)*AI17))</f>
        <v>0</v>
      </c>
      <c r="AJ104" s="126">
        <f>IF(ISNA(AJ17),0,IF(AJ17="",0,IF(AJ$94=$AG104,1,0)*AJ17))</f>
        <v>0</v>
      </c>
      <c r="AK104" s="126">
        <f>IF(ISNA(AK17),0,IF(AK17="",0,IF(AK$94=$AG104,1,0)*AK17))</f>
        <v>0</v>
      </c>
      <c r="AL104" s="126">
        <f>IF(ISNA(AL17),0,IF(AL17="",0,IF(AL$94=$AG104,1,0)*AL17))</f>
        <v>0</v>
      </c>
      <c r="AM104" s="126">
        <f>IF(ISNA(AM17),0,IF(AM17="",0,IF(AM$94=$AG104,1,0)*AM17))</f>
        <v>0</v>
      </c>
      <c r="AN104" s="126">
        <f>IF(ISNA(AN17),0,IF(AN17="",0,IF(AN$94=$AG104,1,0)*AN17))</f>
        <v>0</v>
      </c>
      <c r="AO104" s="126">
        <f>IF(ISNA(AO17),0,IF(AO17="",0,IF(AO$94=$AG104,1,0)*AO17))</f>
        <v>0</v>
      </c>
      <c r="AP104" s="126">
        <f>IF(ISNA(AP17),0,IF(AP17="",0,IF(AP$94=$AG104,1,0)*AP17))</f>
        <v>0</v>
      </c>
      <c r="AQ104" s="126">
        <f>IF(ISNA(AQ17),0,IF(AQ17="",0,IF(AQ$94=$AG104,1,0)*AQ17))</f>
        <v>0</v>
      </c>
      <c r="AR104" s="126">
        <f>IF(ISNA(AR17),0,IF(AR17="",0,IF(AR$94=$AG104,1,0)*AR17))</f>
        <v>0</v>
      </c>
      <c r="AS104" s="126">
        <f>IF(ISNA(AS17),0,IF(AS17="",0,IF(AS$94=$AG104,1,0)*AS17))</f>
        <v>0</v>
      </c>
      <c r="AT104" s="126">
        <f>IF(ISNA(AT17),0,IF(AT17="",0,IF(AT$94=$AG104,1,0)*AT17))</f>
        <v>0</v>
      </c>
      <c r="AU104" s="126">
        <f>IF(ISNA(AU17),0,IF(AU17="",0,IF(AU$94=$AG104,1,0)*AU17))</f>
        <v>0</v>
      </c>
    </row>
    <row r="105" spans="1:47" ht="13.5">
      <c r="A105">
        <v>6</v>
      </c>
      <c r="C105" s="172"/>
      <c r="D105" s="53">
        <f>IF($B$66&gt;=E$66,IF($A105&gt;=$B$2,"",CONCATENATE("| ",$A105," |")),"")</f>
        <v>0</v>
      </c>
      <c r="E105" s="169">
        <f>IF($B$66&gt;=E$66,IF($A105&gt;=$B$2,"",CONCATENATE(INDEX($B$22:$AC$35,$A105+1,$B$64*2+$B$65*2+E$66*2-1),"|",IF(ISBLANK(INDEX($B$22:$AC$35,$A105+1,$B$64*2+B$65*2+E$66*2)),"-",INDEX($B$22:$AC$35,$A105+1,$B$64*2+B$65*2+E$66*2)),"|")),"")</f>
        <v>0</v>
      </c>
      <c r="F105" s="45"/>
      <c r="G105" s="169">
        <f>IF($B$66&gt;=G$66,IF($A105&gt;=$B$2,"",CONCATENATE(INDEX($B$22:$AC$35,$A105+1,$B$64*2+$B$65*2+G$66*2-1),"|",IF(ISBLANK(INDEX($B$22:$AC$35,$A105+1,$B$64*2+D$65*2+G$66*2)),"-",INDEX($B$22:$AC$35,$A105+1,$B$64*2+D$65*2+G$66*2)),"|")),"")</f>
        <v>0</v>
      </c>
      <c r="H105" s="45"/>
      <c r="I105" s="169">
        <f>IF($B$66&gt;=I$66,IF($A105&gt;=$B$2,"",CONCATENATE(INDEX($B$22:$AC$35,$A105+1,$B$64*2+$B$65*2+I$66*2-1),"|",IF(ISBLANK(INDEX($B$22:$AC$35,$A105+1,$B$64*2+F$65*2+I$66*2)),"-",INDEX($B$22:$AC$35,$A105+1,$B$64*2+F$65*2+I$66*2)),"|")),"")</f>
        <v>0</v>
      </c>
      <c r="J105" s="45"/>
      <c r="K105" s="169">
        <f>IF($B$66&gt;=K$66,IF($A105&gt;=$B$2,"",CONCATENATE(INDEX($B$22:$AC$35,$A105+1,$B$64*2+$B$65*2+K$66*2-1),"|",IF(ISBLANK(INDEX($B$22:$AC$35,$A105+1,$B$64*2+H$65*2+K$66*2)),"-",INDEX($B$22:$AC$35,$A105+1,$B$64*2+H$65*2+K$66*2)),"|")),"")</f>
        <v>0</v>
      </c>
      <c r="L105" s="45"/>
      <c r="M105" s="45"/>
      <c r="N105" s="45"/>
      <c r="O105" s="45"/>
      <c r="P105" s="171"/>
      <c r="AF105" s="46"/>
      <c r="AG105" s="47">
        <f>AR$94</f>
        <v>11</v>
      </c>
      <c r="AH105" s="126">
        <f>IF(ISNA(AH18),0,IF(AH18="",0,IF(AH$94=$AG105,1,0)*AH18))</f>
        <v>0</v>
      </c>
      <c r="AI105" s="126">
        <f>IF(ISNA(AI18),0,IF(AI18="",0,IF(AI$94=$AG105,1,0)*AI18))</f>
        <v>0</v>
      </c>
      <c r="AJ105" s="126">
        <f>IF(ISNA(AJ18),0,IF(AJ18="",0,IF(AJ$94=$AG105,1,0)*AJ18))</f>
        <v>0</v>
      </c>
      <c r="AK105" s="126">
        <f>IF(ISNA(AK18),0,IF(AK18="",0,IF(AK$94=$AG105,1,0)*AK18))</f>
        <v>0</v>
      </c>
      <c r="AL105" s="126">
        <f>IF(ISNA(AL18),0,IF(AL18="",0,IF(AL$94=$AG105,1,0)*AL18))</f>
        <v>0</v>
      </c>
      <c r="AM105" s="126">
        <f>IF(ISNA(AM18),0,IF(AM18="",0,IF(AM$94=$AG105,1,0)*AM18))</f>
        <v>0</v>
      </c>
      <c r="AN105" s="126">
        <f>IF(ISNA(AN18),0,IF(AN18="",0,IF(AN$94=$AG105,1,0)*AN18))</f>
        <v>0</v>
      </c>
      <c r="AO105" s="126">
        <f>IF(ISNA(AO18),0,IF(AO18="",0,IF(AO$94=$AG105,1,0)*AO18))</f>
        <v>0</v>
      </c>
      <c r="AP105" s="126">
        <f>IF(ISNA(AP18),0,IF(AP18="",0,IF(AP$94=$AG105,1,0)*AP18))</f>
        <v>0</v>
      </c>
      <c r="AQ105" s="126">
        <f>IF(ISNA(AQ18),0,IF(AQ18="",0,IF(AQ$94=$AG105,1,0)*AQ18))</f>
        <v>0</v>
      </c>
      <c r="AR105" s="126">
        <f>IF(ISNA(AR18),0,IF(AR18="",0,IF(AR$94=$AG105,1,0)*AR18))</f>
        <v>0</v>
      </c>
      <c r="AS105" s="126">
        <f>IF(ISNA(AS18),0,IF(AS18="",0,IF(AS$94=$AG105,1,0)*AS18))</f>
        <v>0</v>
      </c>
      <c r="AT105" s="126">
        <f>IF(ISNA(AT18),0,IF(AT18="",0,IF(AT$94=$AG105,1,0)*AT18))</f>
        <v>0</v>
      </c>
      <c r="AU105" s="126">
        <f>IF(ISNA(AU18),0,IF(AU18="",0,IF(AU$94=$AG105,1,0)*AU18))</f>
        <v>0</v>
      </c>
    </row>
    <row r="106" spans="1:47" ht="13.5">
      <c r="A106">
        <v>7</v>
      </c>
      <c r="C106" s="172"/>
      <c r="D106" s="53">
        <f>IF($B$66&gt;=E$66,IF($A106&gt;=$B$2,"",CONCATENATE("| ",$A106," |")),"")</f>
        <v>0</v>
      </c>
      <c r="E106" s="169">
        <f>IF($B$66&gt;=E$66,IF($A106&gt;=$B$2,"",CONCATENATE(INDEX($B$22:$AC$35,$A106+1,$B$64*2+$B$65*2+E$66*2-1),"|",IF(ISBLANK(INDEX($B$22:$AC$35,$A106+1,$B$64*2+B$65*2+E$66*2)),"-",INDEX($B$22:$AC$35,$A106+1,$B$64*2+B$65*2+E$66*2)),"|")),"")</f>
        <v>0</v>
      </c>
      <c r="F106" s="45"/>
      <c r="G106" s="169">
        <f>IF($B$66&gt;=G$66,IF($A106&gt;=$B$2,"",CONCATENATE(INDEX($B$22:$AC$35,$A106+1,$B$64*2+$B$65*2+G$66*2-1),"|",IF(ISBLANK(INDEX($B$22:$AC$35,$A106+1,$B$64*2+D$65*2+G$66*2)),"-",INDEX($B$22:$AC$35,$A106+1,$B$64*2+D$65*2+G$66*2)),"|")),"")</f>
        <v>0</v>
      </c>
      <c r="H106" s="45"/>
      <c r="I106" s="169">
        <f>IF($B$66&gt;=I$66,IF($A106&gt;=$B$2,"",CONCATENATE(INDEX($B$22:$AC$35,$A106+1,$B$64*2+$B$65*2+I$66*2-1),"|",IF(ISBLANK(INDEX($B$22:$AC$35,$A106+1,$B$64*2+F$65*2+I$66*2)),"-",INDEX($B$22:$AC$35,$A106+1,$B$64*2+F$65*2+I$66*2)),"|")),"")</f>
        <v>0</v>
      </c>
      <c r="J106" s="45"/>
      <c r="K106" s="169">
        <f>IF($B$66&gt;=K$66,IF($A106&gt;=$B$2,"",CONCATENATE(INDEX($B$22:$AC$35,$A106+1,$B$64*2+$B$65*2+K$66*2-1),"|",IF(ISBLANK(INDEX($B$22:$AC$35,$A106+1,$B$64*2+H$65*2+K$66*2)),"-",INDEX($B$22:$AC$35,$A106+1,$B$64*2+H$65*2+K$66*2)),"|")),"")</f>
        <v>0</v>
      </c>
      <c r="L106" s="45"/>
      <c r="M106" s="45"/>
      <c r="N106" s="45"/>
      <c r="O106" s="45"/>
      <c r="P106" s="171"/>
      <c r="AF106" s="46"/>
      <c r="AG106" s="47">
        <f>AS$94</f>
        <v>11</v>
      </c>
      <c r="AH106" s="126">
        <f>IF(ISNA(AH19),0,IF(AH19="",0,IF(AH$94=$AG106,1,0)*AH19))</f>
        <v>0</v>
      </c>
      <c r="AI106" s="126">
        <f>IF(ISNA(AI19),0,IF(AI19="",0,IF(AI$94=$AG106,1,0)*AI19))</f>
        <v>0</v>
      </c>
      <c r="AJ106" s="126">
        <f>IF(ISNA(AJ19),0,IF(AJ19="",0,IF(AJ$94=$AG106,1,0)*AJ19))</f>
        <v>0</v>
      </c>
      <c r="AK106" s="126">
        <f>IF(ISNA(AK19),0,IF(AK19="",0,IF(AK$94=$AG106,1,0)*AK19))</f>
        <v>0</v>
      </c>
      <c r="AL106" s="126">
        <f>IF(ISNA(AL19),0,IF(AL19="",0,IF(AL$94=$AG106,1,0)*AL19))</f>
        <v>0</v>
      </c>
      <c r="AM106" s="126">
        <f>IF(ISNA(AM19),0,IF(AM19="",0,IF(AM$94=$AG106,1,0)*AM19))</f>
        <v>0</v>
      </c>
      <c r="AN106" s="126">
        <f>IF(ISNA(AN19),0,IF(AN19="",0,IF(AN$94=$AG106,1,0)*AN19))</f>
        <v>0</v>
      </c>
      <c r="AO106" s="126">
        <f>IF(ISNA(AO19),0,IF(AO19="",0,IF(AO$94=$AG106,1,0)*AO19))</f>
        <v>0</v>
      </c>
      <c r="AP106" s="126">
        <f>IF(ISNA(AP19),0,IF(AP19="",0,IF(AP$94=$AG106,1,0)*AP19))</f>
        <v>0</v>
      </c>
      <c r="AQ106" s="126">
        <f>IF(ISNA(AQ19),0,IF(AQ19="",0,IF(AQ$94=$AG106,1,0)*AQ19))</f>
        <v>0</v>
      </c>
      <c r="AR106" s="126">
        <f>IF(ISNA(AR19),0,IF(AR19="",0,IF(AR$94=$AG106,1,0)*AR19))</f>
        <v>0</v>
      </c>
      <c r="AS106" s="126">
        <f>IF(ISNA(AS19),0,IF(AS19="",0,IF(AS$94=$AG106,1,0)*AS19))</f>
        <v>0</v>
      </c>
      <c r="AT106" s="126">
        <f>IF(ISNA(AT19),0,IF(AT19="",0,IF(AT$94=$AG106,1,0)*AT19))</f>
        <v>0</v>
      </c>
      <c r="AU106" s="126">
        <f>IF(ISNA(AU19),0,IF(AU19="",0,IF(AU$94=$AG106,1,0)*AU19))</f>
        <v>0</v>
      </c>
    </row>
    <row r="107" spans="1:47" ht="13.5">
      <c r="A107">
        <v>8</v>
      </c>
      <c r="C107" s="172"/>
      <c r="D107" s="53">
        <f>IF($B$66&gt;=E$66,IF($A107&gt;=$B$2,"",CONCATENATE("| ",$A107," |")),"")</f>
        <v>0</v>
      </c>
      <c r="E107" s="169">
        <f>IF($B$66&gt;=E$66,IF($A107&gt;=$B$2,"",CONCATENATE(INDEX($B$22:$AC$35,$A107+1,$B$64*2+$B$65*2+E$66*2-1),"|",IF(ISBLANK(INDEX($B$22:$AC$35,$A107+1,$B$64*2+B$65*2+E$66*2)),"-",INDEX($B$22:$AC$35,$A107+1,$B$64*2+B$65*2+E$66*2)),"|")),"")</f>
        <v>0</v>
      </c>
      <c r="F107" s="45"/>
      <c r="G107" s="169">
        <f>IF($B$66&gt;=G$66,IF($A107&gt;=$B$2,"",CONCATENATE(INDEX($B$22:$AC$35,$A107+1,$B$64*2+$B$65*2+G$66*2-1),"|",IF(ISBLANK(INDEX($B$22:$AC$35,$A107+1,$B$64*2+D$65*2+G$66*2)),"-",INDEX($B$22:$AC$35,$A107+1,$B$64*2+D$65*2+G$66*2)),"|")),"")</f>
        <v>0</v>
      </c>
      <c r="H107" s="45"/>
      <c r="I107" s="169">
        <f>IF($B$66&gt;=I$66,IF($A107&gt;=$B$2,"",CONCATENATE(INDEX($B$22:$AC$35,$A107+1,$B$64*2+$B$65*2+I$66*2-1),"|",IF(ISBLANK(INDEX($B$22:$AC$35,$A107+1,$B$64*2+F$65*2+I$66*2)),"-",INDEX($B$22:$AC$35,$A107+1,$B$64*2+F$65*2+I$66*2)),"|")),"")</f>
        <v>0</v>
      </c>
      <c r="J107" s="45"/>
      <c r="K107" s="169">
        <f>IF($B$66&gt;=K$66,IF($A107&gt;=$B$2,"",CONCATENATE(INDEX($B$22:$AC$35,$A107+1,$B$64*2+$B$65*2+K$66*2-1),"|",IF(ISBLANK(INDEX($B$22:$AC$35,$A107+1,$B$64*2+H$65*2+K$66*2)),"-",INDEX($B$22:$AC$35,$A107+1,$B$64*2+H$65*2+K$66*2)),"|")),"")</f>
        <v>0</v>
      </c>
      <c r="L107" s="45"/>
      <c r="M107" s="45"/>
      <c r="N107" s="45"/>
      <c r="O107" s="45"/>
      <c r="P107" s="171"/>
      <c r="AF107" s="46"/>
      <c r="AG107" s="47">
        <f>AT$94</f>
        <v>11</v>
      </c>
      <c r="AH107" s="126">
        <f>IF(ISNA(AH20),0,IF(AH20="",0,IF(AH$94=$AG107,1,0)*AH20))</f>
        <v>0</v>
      </c>
      <c r="AI107" s="126">
        <f>IF(ISNA(AI20),0,IF(AI20="",0,IF(AI$94=$AG107,1,0)*AI20))</f>
        <v>0</v>
      </c>
      <c r="AJ107" s="126">
        <f>IF(ISNA(AJ20),0,IF(AJ20="",0,IF(AJ$94=$AG107,1,0)*AJ20))</f>
        <v>0</v>
      </c>
      <c r="AK107" s="126">
        <f>IF(ISNA(AK20),0,IF(AK20="",0,IF(AK$94=$AG107,1,0)*AK20))</f>
        <v>0</v>
      </c>
      <c r="AL107" s="126">
        <f>IF(ISNA(AL20),0,IF(AL20="",0,IF(AL$94=$AG107,1,0)*AL20))</f>
        <v>0</v>
      </c>
      <c r="AM107" s="126">
        <f>IF(ISNA(AM20),0,IF(AM20="",0,IF(AM$94=$AG107,1,0)*AM20))</f>
        <v>0</v>
      </c>
      <c r="AN107" s="126">
        <f>IF(ISNA(AN20),0,IF(AN20="",0,IF(AN$94=$AG107,1,0)*AN20))</f>
        <v>0</v>
      </c>
      <c r="AO107" s="126">
        <f>IF(ISNA(AO20),0,IF(AO20="",0,IF(AO$94=$AG107,1,0)*AO20))</f>
        <v>0</v>
      </c>
      <c r="AP107" s="126">
        <f>IF(ISNA(AP20),0,IF(AP20="",0,IF(AP$94=$AG107,1,0)*AP20))</f>
        <v>0</v>
      </c>
      <c r="AQ107" s="126">
        <f>IF(ISNA(AQ20),0,IF(AQ20="",0,IF(AQ$94=$AG107,1,0)*AQ20))</f>
        <v>0</v>
      </c>
      <c r="AR107" s="126">
        <f>IF(ISNA(AR20),0,IF(AR20="",0,IF(AR$94=$AG107,1,0)*AR20))</f>
        <v>0</v>
      </c>
      <c r="AS107" s="126">
        <f>IF(ISNA(AS20),0,IF(AS20="",0,IF(AS$94=$AG107,1,0)*AS20))</f>
        <v>0</v>
      </c>
      <c r="AT107" s="126">
        <f>IF(ISNA(AT20),0,IF(AT20="",0,IF(AT$94=$AG107,1,0)*AT20))</f>
        <v>0</v>
      </c>
      <c r="AU107" s="126">
        <f>IF(ISNA(AU20),0,IF(AU20="",0,IF(AU$94=$AG107,1,0)*AU20))</f>
        <v>0</v>
      </c>
    </row>
    <row r="108" spans="1:47" ht="13.5">
      <c r="A108">
        <v>9</v>
      </c>
      <c r="C108" s="172"/>
      <c r="D108" s="53">
        <f>IF($B$66&gt;=E$66,IF($A108&gt;=$B$2,"",CONCATENATE("| ",$A108," |")),"")</f>
        <v>0</v>
      </c>
      <c r="E108" s="169">
        <f>IF($B$66&gt;=E$66,IF($A108&gt;=$B$2,"",CONCATENATE(INDEX($B$22:$AC$35,$A108+1,$B$64*2+$B$65*2+E$66*2-1),"|",IF(ISBLANK(INDEX($B$22:$AC$35,$A108+1,$B$64*2+B$65*2+E$66*2)),"-",INDEX($B$22:$AC$35,$A108+1,$B$64*2+B$65*2+E$66*2)),"|")),"")</f>
        <v>0</v>
      </c>
      <c r="F108" s="45"/>
      <c r="G108" s="169">
        <f>IF($B$66&gt;=G$66,IF($A108&gt;=$B$2,"",CONCATENATE(INDEX($B$22:$AC$35,$A108+1,$B$64*2+$B$65*2+G$66*2-1),"|",IF(ISBLANK(INDEX($B$22:$AC$35,$A108+1,$B$64*2+D$65*2+G$66*2)),"-",INDEX($B$22:$AC$35,$A108+1,$B$64*2+D$65*2+G$66*2)),"|")),"")</f>
        <v>0</v>
      </c>
      <c r="H108" s="45"/>
      <c r="I108" s="169">
        <f>IF($B$66&gt;=I$66,IF($A108&gt;=$B$2,"",CONCATENATE(INDEX($B$22:$AC$35,$A108+1,$B$64*2+$B$65*2+I$66*2-1),"|",IF(ISBLANK(INDEX($B$22:$AC$35,$A108+1,$B$64*2+F$65*2+I$66*2)),"-",INDEX($B$22:$AC$35,$A108+1,$B$64*2+F$65*2+I$66*2)),"|")),"")</f>
        <v>0</v>
      </c>
      <c r="J108" s="45"/>
      <c r="K108" s="169">
        <f>IF($B$66&gt;=K$66,IF($A108&gt;=$B$2,"",CONCATENATE(INDEX($B$22:$AC$35,$A108+1,$B$64*2+$B$65*2+K$66*2-1),"|",IF(ISBLANK(INDEX($B$22:$AC$35,$A108+1,$B$64*2+H$65*2+K$66*2)),"-",INDEX($B$22:$AC$35,$A108+1,$B$64*2+H$65*2+K$66*2)),"|")),"")</f>
        <v>0</v>
      </c>
      <c r="L108" s="45"/>
      <c r="M108" s="45"/>
      <c r="N108" s="45"/>
      <c r="O108" s="45"/>
      <c r="P108" s="171"/>
      <c r="AF108" s="46"/>
      <c r="AG108" s="47">
        <f>AU$94</f>
        <v>11</v>
      </c>
      <c r="AH108" s="126">
        <f>IF(ISNA(AH21),0,IF(AH21="",0,IF(AH$94=$AG108,1,0)*AH21))</f>
        <v>0</v>
      </c>
      <c r="AI108" s="126">
        <f>IF(ISNA(AI21),0,IF(AI21="",0,IF(AI$94=$AG108,1,0)*AI21))</f>
        <v>0</v>
      </c>
      <c r="AJ108" s="126">
        <f>IF(ISNA(AJ21),0,IF(AJ21="",0,IF(AJ$94=$AG108,1,0)*AJ21))</f>
        <v>0</v>
      </c>
      <c r="AK108" s="126">
        <f>IF(ISNA(AK21),0,IF(AK21="",0,IF(AK$94=$AG108,1,0)*AK21))</f>
        <v>0</v>
      </c>
      <c r="AL108" s="126">
        <f>IF(ISNA(AL21),0,IF(AL21="",0,IF(AL$94=$AG108,1,0)*AL21))</f>
        <v>0</v>
      </c>
      <c r="AM108" s="126">
        <f>IF(ISNA(AM21),0,IF(AM21="",0,IF(AM$94=$AG108,1,0)*AM21))</f>
        <v>0</v>
      </c>
      <c r="AN108" s="126">
        <f>IF(ISNA(AN21),0,IF(AN21="",0,IF(AN$94=$AG108,1,0)*AN21))</f>
        <v>0</v>
      </c>
      <c r="AO108" s="126">
        <f>IF(ISNA(AO21),0,IF(AO21="",0,IF(AO$94=$AG108,1,0)*AO21))</f>
        <v>0</v>
      </c>
      <c r="AP108" s="126">
        <f>IF(ISNA(AP21),0,IF(AP21="",0,IF(AP$94=$AG108,1,0)*AP21))</f>
        <v>0</v>
      </c>
      <c r="AQ108" s="126">
        <f>IF(ISNA(AQ21),0,IF(AQ21="",0,IF(AQ$94=$AG108,1,0)*AQ21))</f>
        <v>0</v>
      </c>
      <c r="AR108" s="126">
        <f>IF(ISNA(AR21),0,IF(AR21="",0,IF(AR$94=$AG108,1,0)*AR21))</f>
        <v>0</v>
      </c>
      <c r="AS108" s="126">
        <f>IF(ISNA(AS21),0,IF(AS21="",0,IF(AS$94=$AG108,1,0)*AS21))</f>
        <v>0</v>
      </c>
      <c r="AT108" s="126">
        <f>IF(ISNA(AT21),0,IF(AT21="",0,IF(AT$94=$AG108,1,0)*AT21))</f>
        <v>0</v>
      </c>
      <c r="AU108" s="126">
        <f>IF(ISNA(AU21),0,IF(AU21="",0,IF(AU$94=$AG108,1,0)*AU21))</f>
        <v>0</v>
      </c>
    </row>
    <row r="109" spans="1:47" ht="13.5">
      <c r="A109">
        <v>10</v>
      </c>
      <c r="C109" s="172"/>
      <c r="D109" s="53">
        <f>IF($B$66&gt;=E$66,IF($A109&gt;=$B$2,"",CONCATENATE("| ",$A109," |")),"")</f>
        <v>0</v>
      </c>
      <c r="E109" s="169">
        <f>IF($B$66&gt;=E$66,IF($A109&gt;=$B$2,"",CONCATENATE(INDEX($B$22:$AC$35,$A109+1,$B$64*2+$B$65*2+E$66*2-1),"|",IF(ISBLANK(INDEX($B$22:$AC$35,$A109+1,$B$64*2+B$65*2+E$66*2)),"-",INDEX($B$22:$AC$35,$A109+1,$B$64*2+B$65*2+E$66*2)),"|")),"")</f>
        <v>0</v>
      </c>
      <c r="F109" s="45"/>
      <c r="G109" s="169">
        <f>IF($B$66&gt;=G$66,IF($A109&gt;=$B$2,"",CONCATENATE(INDEX($B$22:$AC$35,$A109+1,$B$64*2+$B$65*2+G$66*2-1),"|",IF(ISBLANK(INDEX($B$22:$AC$35,$A109+1,$B$64*2+D$65*2+G$66*2)),"-",INDEX($B$22:$AC$35,$A109+1,$B$64*2+D$65*2+G$66*2)),"|")),"")</f>
        <v>0</v>
      </c>
      <c r="H109" s="45"/>
      <c r="I109" s="169">
        <f>IF($B$66&gt;=I$66,IF($A109&gt;=$B$2,"",CONCATENATE(INDEX($B$22:$AC$35,$A109+1,$B$64*2+$B$65*2+I$66*2-1),"|",IF(ISBLANK(INDEX($B$22:$AC$35,$A109+1,$B$64*2+F$65*2+I$66*2)),"-",INDEX($B$22:$AC$35,$A109+1,$B$64*2+F$65*2+I$66*2)),"|")),"")</f>
        <v>0</v>
      </c>
      <c r="J109" s="45"/>
      <c r="K109" s="169">
        <f>IF($B$66&gt;=K$66,IF($A109&gt;=$B$2,"",CONCATENATE(INDEX($B$22:$AC$35,$A109+1,$B$64*2+$B$65*2+K$66*2-1),"|",IF(ISBLANK(INDEX($B$22:$AC$35,$A109+1,$B$64*2+H$65*2+K$66*2)),"-",INDEX($B$22:$AC$35,$A109+1,$B$64*2+H$65*2+K$66*2)),"|")),"")</f>
        <v>0</v>
      </c>
      <c r="L109" s="45"/>
      <c r="M109" s="45"/>
      <c r="N109" s="45"/>
      <c r="O109" s="45"/>
      <c r="P109" s="171"/>
      <c r="AF109" s="46"/>
      <c r="AH109" s="146">
        <f>AH94-SUM(AH95:AH108)/100</f>
        <v>6</v>
      </c>
      <c r="AI109" s="146">
        <f>AI94-SUM(AI95:AI108)/100</f>
        <v>5</v>
      </c>
      <c r="AJ109" s="146">
        <f>AJ94-SUM(AJ95:AJ108)/100</f>
        <v>1</v>
      </c>
      <c r="AK109" s="146">
        <f>AK94-SUM(AK95:AK108)/100</f>
        <v>3</v>
      </c>
      <c r="AL109" s="146">
        <f>AL94-SUM(AL95:AL108)/100</f>
        <v>7</v>
      </c>
      <c r="AM109" s="146">
        <f>AM94-SUM(AM95:AM108)/100</f>
        <v>9</v>
      </c>
      <c r="AN109" s="146">
        <f>AN94-SUM(AN95:AN108)/100</f>
        <v>2</v>
      </c>
      <c r="AO109" s="146">
        <f>AO94-SUM(AO95:AO108)/100</f>
        <v>8</v>
      </c>
      <c r="AP109" s="146">
        <f>AP94-SUM(AP95:AP108)/100</f>
        <v>4</v>
      </c>
      <c r="AQ109" s="146">
        <f>AQ94-SUM(AQ95:AQ108)/100</f>
        <v>10</v>
      </c>
      <c r="AR109" s="146">
        <f>AR94-SUM(AR95:AR108)/100</f>
        <v>11</v>
      </c>
      <c r="AS109" s="146">
        <f>AS94-SUM(AS95:AS108)/100</f>
        <v>11</v>
      </c>
      <c r="AT109" s="146">
        <f>AT94-SUM(AT95:AT108)/100</f>
        <v>11</v>
      </c>
      <c r="AU109" s="146">
        <f>AU94-SUM(AU95:AU108)/100</f>
        <v>11</v>
      </c>
    </row>
    <row r="110" spans="1:47" ht="13.5">
      <c r="A110">
        <v>11</v>
      </c>
      <c r="C110" s="172"/>
      <c r="D110" s="53">
        <f>IF($B$66&gt;=E$66,IF($A110&gt;=$B$2,"",CONCATENATE("| ",$A110," |")),"")</f>
        <v>0</v>
      </c>
      <c r="E110" s="169">
        <f>IF($B$66&gt;=E$66,IF($A110&gt;=$B$2,"",CONCATENATE(INDEX($B$22:$AC$35,$A110+1,$B$64*2+$B$65*2+E$66*2-1),"|",IF(ISBLANK(INDEX($B$22:$AC$35,$A110+1,$B$64*2+B$65*2+E$66*2)),"-",INDEX($B$22:$AC$35,$A110+1,$B$64*2+B$65*2+E$66*2)),"|")),"")</f>
        <v>0</v>
      </c>
      <c r="F110" s="45"/>
      <c r="G110" s="169">
        <f>IF($B$66&gt;=G$66,IF($A110&gt;=$B$2,"",CONCATENATE(INDEX($B$22:$AC$35,$A110+1,$B$64*2+$B$65*2+G$66*2-1),"|",IF(ISBLANK(INDEX($B$22:$AC$35,$A110+1,$B$64*2+D$65*2+G$66*2)),"-",INDEX($B$22:$AC$35,$A110+1,$B$64*2+D$65*2+G$66*2)),"|")),"")</f>
        <v>0</v>
      </c>
      <c r="H110" s="45"/>
      <c r="I110" s="169">
        <f>IF($B$66&gt;=I$66,IF($A110&gt;=$B$2,"",CONCATENATE(INDEX($B$22:$AC$35,$A110+1,$B$64*2+$B$65*2+I$66*2-1),"|",IF(ISBLANK(INDEX($B$22:$AC$35,$A110+1,$B$64*2+F$65*2+I$66*2)),"-",INDEX($B$22:$AC$35,$A110+1,$B$64*2+F$65*2+I$66*2)),"|")),"")</f>
        <v>0</v>
      </c>
      <c r="J110" s="45"/>
      <c r="K110" s="169">
        <f>IF($B$66&gt;=K$66,IF($A110&gt;=$B$2,"",CONCATENATE(INDEX($B$22:$AC$35,$A110+1,$B$64*2+$B$65*2+K$66*2-1),"|",IF(ISBLANK(INDEX($B$22:$AC$35,$A110+1,$B$64*2+H$65*2+K$66*2)),"-",INDEX($B$22:$AC$35,$A110+1,$B$64*2+H$65*2+K$66*2)),"|")),"")</f>
        <v>0</v>
      </c>
      <c r="L110" s="45"/>
      <c r="M110" s="45"/>
      <c r="N110" s="45"/>
      <c r="O110" s="45"/>
      <c r="P110" s="171"/>
      <c r="AF110" s="46"/>
      <c r="AG110" t="s">
        <v>208</v>
      </c>
      <c r="AH110" s="123">
        <f>RANK(AH109,$AH$109:$AU$109,1)</f>
        <v>6</v>
      </c>
      <c r="AI110" s="124">
        <f>RANK(AI109,$AH$109:$AU$109,1)</f>
        <v>5</v>
      </c>
      <c r="AJ110" s="124">
        <f>RANK(AJ109,$AH$109:$AU$109,1)</f>
        <v>1</v>
      </c>
      <c r="AK110" s="124">
        <f>RANK(AK109,$AH$109:$AU$109,1)</f>
        <v>3</v>
      </c>
      <c r="AL110" s="124">
        <f>RANK(AL109,$AH$109:$AU$109,1)</f>
        <v>7</v>
      </c>
      <c r="AM110" s="124">
        <f>RANK(AM109,$AH$109:$AU$109,1)</f>
        <v>9</v>
      </c>
      <c r="AN110" s="124">
        <f>RANK(AN109,$AH$109:$AU$109,1)</f>
        <v>2</v>
      </c>
      <c r="AO110" s="124">
        <f>RANK(AO109,$AH$109:$AU$109,1)</f>
        <v>8</v>
      </c>
      <c r="AP110" s="124">
        <f>RANK(AP109,$AH$109:$AU$109,1)</f>
        <v>4</v>
      </c>
      <c r="AQ110" s="124">
        <f>RANK(AQ109,$AH$109:$AU$109,1)</f>
        <v>10</v>
      </c>
      <c r="AR110" s="124">
        <f>RANK(AR109,$AH$109:$AU$109,1)</f>
        <v>11</v>
      </c>
      <c r="AS110" s="124">
        <f>RANK(AS109,$AH$109:$AU$109,1)</f>
        <v>11</v>
      </c>
      <c r="AT110" s="124">
        <f>RANK(AT109,$AH$109:$AU$109,1)</f>
        <v>11</v>
      </c>
      <c r="AU110" s="125">
        <f>RANK(AU109,$AH$109:$AU$109,1)</f>
        <v>11</v>
      </c>
    </row>
    <row r="111" spans="1:47" ht="13.5">
      <c r="A111">
        <v>12</v>
      </c>
      <c r="C111" s="172"/>
      <c r="D111" s="53">
        <f>IF($B$66&gt;=E$66,IF($A111&gt;=$B$2,"",CONCATENATE("| ",$A111," |")),"")</f>
        <v>0</v>
      </c>
      <c r="E111" s="169">
        <f>IF($B$66&gt;=E$66,IF($A111&gt;=$B$2,"",CONCATENATE(INDEX($B$22:$AC$35,$A111+1,$B$64*2+$B$65*2+E$66*2-1),"|",IF(ISBLANK(INDEX($B$22:$AC$35,$A111+1,$B$64*2+B$65*2+E$66*2)),"-",INDEX($B$22:$AC$35,$A111+1,$B$64*2+B$65*2+E$66*2)),"|")),"")</f>
        <v>0</v>
      </c>
      <c r="F111" s="45"/>
      <c r="G111" s="169">
        <f>IF($B$66&gt;=G$66,IF($A111&gt;=$B$2,"",CONCATENATE(INDEX($B$22:$AC$35,$A111+1,$B$64*2+$B$65*2+G$66*2-1),"|",IF(ISBLANK(INDEX($B$22:$AC$35,$A111+1,$B$64*2+D$65*2+G$66*2)),"-",INDEX($B$22:$AC$35,$A111+1,$B$64*2+D$65*2+G$66*2)),"|")),"")</f>
        <v>0</v>
      </c>
      <c r="H111" s="45"/>
      <c r="I111" s="169">
        <f>IF($B$66&gt;=I$66,IF($A111&gt;=$B$2,"",CONCATENATE(INDEX($B$22:$AC$35,$A111+1,$B$64*2+$B$65*2+I$66*2-1),"|",IF(ISBLANK(INDEX($B$22:$AC$35,$A111+1,$B$64*2+F$65*2+I$66*2)),"-",INDEX($B$22:$AC$35,$A111+1,$B$64*2+F$65*2+I$66*2)),"|")),"")</f>
        <v>0</v>
      </c>
      <c r="J111" s="45"/>
      <c r="K111" s="169">
        <f>IF($B$66&gt;=K$66,IF($A111&gt;=$B$2,"",CONCATENATE(INDEX($B$22:$AC$35,$A111+1,$B$64*2+$B$65*2+K$66*2-1),"|",IF(ISBLANK(INDEX($B$22:$AC$35,$A111+1,$B$64*2+H$65*2+K$66*2)),"-",INDEX($B$22:$AC$35,$A111+1,$B$64*2+H$65*2+K$66*2)),"|")),"")</f>
        <v>0</v>
      </c>
      <c r="L111" s="45"/>
      <c r="M111" s="45"/>
      <c r="N111" s="45"/>
      <c r="O111" s="45"/>
      <c r="P111" s="171"/>
      <c r="AF111" s="46"/>
      <c r="AG111" s="47">
        <f>AH110</f>
        <v>6</v>
      </c>
      <c r="AH111" s="126">
        <f>IF(ISNA(AH8),0,IF(AH8="",0,IF(AH$110=$AG111,1,0)*AH8))</f>
        <v>0</v>
      </c>
      <c r="AI111" s="126">
        <f>IF(ISNA(AI8),0,IF(AI8="",0,IF(AI$110=$AG111,1,0)*AI8))</f>
        <v>0</v>
      </c>
      <c r="AJ111" s="126">
        <f>IF(ISNA(AJ8),0,IF(AJ8="",0,IF(AJ$110=$AG111,1,0)*AJ8))</f>
        <v>0</v>
      </c>
      <c r="AK111" s="126">
        <f>IF(ISNA(AK8),0,IF(AK8="",0,IF(AK$110=$AG111,1,0)*AK8))</f>
        <v>0</v>
      </c>
      <c r="AL111" s="126">
        <f>IF(ISNA(AL8),0,IF(AL8="",0,IF(AL$110=$AG111,1,0)*AL8))</f>
        <v>0</v>
      </c>
      <c r="AM111" s="126">
        <f>IF(ISNA(AM8),0,IF(AM8="",0,IF(AM$110=$AG111,1,0)*AM8))</f>
        <v>0</v>
      </c>
      <c r="AN111" s="126">
        <f>IF(ISNA(AN8),0,IF(AN8="",0,IF(AN$110=$AG111,1,0)*AN8))</f>
        <v>0</v>
      </c>
      <c r="AO111" s="126">
        <f>IF(ISNA(AO8),0,IF(AO8="",0,IF(AO$110=$AG111,1,0)*AO8))</f>
        <v>0</v>
      </c>
      <c r="AP111" s="126">
        <f>IF(ISNA(AP8),0,IF(AP8="",0,IF(AP$110=$AG111,1,0)*AP8))</f>
        <v>0</v>
      </c>
      <c r="AQ111" s="126">
        <f>IF(ISNA(AQ8),0,IF(AQ8="",0,IF(AQ$110=$AG111,1,0)*AQ8))</f>
        <v>0</v>
      </c>
      <c r="AR111" s="126">
        <f>IF(ISNA(AR8),0,IF(AR8="",0,IF(AR$110=$AG111,1,0)*AR8))</f>
        <v>0</v>
      </c>
      <c r="AS111" s="126">
        <f>IF(ISNA(AS8),0,IF(AS8="",0,IF(AS$110=$AG111,1,0)*AS8))</f>
        <v>0</v>
      </c>
      <c r="AT111" s="126">
        <f>IF(ISNA(AT8),0,IF(AT8="",0,IF(AT$110=$AG111,1,0)*AT8))</f>
        <v>0</v>
      </c>
      <c r="AU111" s="126">
        <f>IF(ISNA(AU8),0,IF(AU8="",0,IF(AU$110=$AG111,1,0)*AU8))</f>
        <v>0</v>
      </c>
    </row>
    <row r="112" spans="1:47" ht="13.5">
      <c r="A112">
        <v>13</v>
      </c>
      <c r="C112" s="172"/>
      <c r="D112" s="53">
        <f>IF($B$66&gt;=E$66,IF($A112&gt;=$B$2,"",CONCATENATE("| ",$A112," |")),"")</f>
        <v>0</v>
      </c>
      <c r="E112" s="169">
        <f>IF($B$66&gt;=E$66,IF($A112&gt;=$B$2,"",CONCATENATE(INDEX($B$22:$AC$35,$A112+1,$B$64*2+$B$65*2+E$66*2-1),"|",IF(ISBLANK(INDEX($B$22:$AC$35,$A112+1,$B$64*2+B$65*2+E$66*2)),"-",INDEX($B$22:$AC$35,$A112+1,$B$64*2+B$65*2+E$66*2)),"|")),"")</f>
        <v>0</v>
      </c>
      <c r="F112" s="45"/>
      <c r="G112" s="169">
        <f>IF($B$66&gt;=G$66,IF($A112&gt;=$B$2,"",CONCATENATE(INDEX($B$22:$AC$35,$A112+1,$B$64*2+$B$65*2+G$66*2-1),"|",IF(ISBLANK(INDEX($B$22:$AC$35,$A112+1,$B$64*2+D$65*2+G$66*2)),"-",INDEX($B$22:$AC$35,$A112+1,$B$64*2+D$65*2+G$66*2)),"|")),"")</f>
        <v>0</v>
      </c>
      <c r="H112" s="45"/>
      <c r="I112" s="169">
        <f>IF($B$66&gt;=I$66,IF($A112&gt;=$B$2,"",CONCATENATE(INDEX($B$22:$AC$35,$A112+1,$B$64*2+$B$65*2+I$66*2-1),"|",IF(ISBLANK(INDEX($B$22:$AC$35,$A112+1,$B$64*2+F$65*2+I$66*2)),"-",INDEX($B$22:$AC$35,$A112+1,$B$64*2+F$65*2+I$66*2)),"|")),"")</f>
        <v>0</v>
      </c>
      <c r="J112" s="45"/>
      <c r="K112" s="169">
        <f>IF($B$66&gt;=K$66,IF($A112&gt;=$B$2,"",CONCATENATE(INDEX($B$22:$AC$35,$A112+1,$B$64*2+$B$65*2+K$66*2-1),"|",IF(ISBLANK(INDEX($B$22:$AC$35,$A112+1,$B$64*2+H$65*2+K$66*2)),"-",INDEX($B$22:$AC$35,$A112+1,$B$64*2+H$65*2+K$66*2)),"|")),"")</f>
        <v>0</v>
      </c>
      <c r="L112" s="45"/>
      <c r="M112" s="45"/>
      <c r="N112" s="45"/>
      <c r="O112" s="45"/>
      <c r="P112" s="171"/>
      <c r="AF112" s="46"/>
      <c r="AG112" s="47">
        <f>AI110</f>
        <v>5</v>
      </c>
      <c r="AH112" s="126">
        <f>IF(ISNA(AH9),0,IF(AH9="",0,IF(AH$110=$AG112,1,0)*AH9))</f>
        <v>0</v>
      </c>
      <c r="AI112" s="126">
        <f>IF(ISNA(AI9),0,IF(AI9="",0,IF(AI$110=$AG112,1,0)*AI9))</f>
        <v>0</v>
      </c>
      <c r="AJ112" s="126">
        <f>IF(ISNA(AJ9),0,IF(AJ9="",0,IF(AJ$110=$AG112,1,0)*AJ9))</f>
        <v>0</v>
      </c>
      <c r="AK112" s="126">
        <f>IF(ISNA(AK9),0,IF(AK9="",0,IF(AK$110=$AG112,1,0)*AK9))</f>
        <v>0</v>
      </c>
      <c r="AL112" s="126">
        <f>IF(ISNA(AL9),0,IF(AL9="",0,IF(AL$110=$AG112,1,0)*AL9))</f>
        <v>0</v>
      </c>
      <c r="AM112" s="126">
        <f>IF(ISNA(AM9),0,IF(AM9="",0,IF(AM$110=$AG112,1,0)*AM9))</f>
        <v>0</v>
      </c>
      <c r="AN112" s="126">
        <f>IF(ISNA(AN9),0,IF(AN9="",0,IF(AN$110=$AG112,1,0)*AN9))</f>
        <v>0</v>
      </c>
      <c r="AO112" s="126">
        <f>IF(ISNA(AO9),0,IF(AO9="",0,IF(AO$110=$AG112,1,0)*AO9))</f>
        <v>0</v>
      </c>
      <c r="AP112" s="126">
        <f>IF(ISNA(AP9),0,IF(AP9="",0,IF(AP$110=$AG112,1,0)*AP9))</f>
        <v>0</v>
      </c>
      <c r="AQ112" s="126">
        <f>IF(ISNA(AQ9),0,IF(AQ9="",0,IF(AQ$110=$AG112,1,0)*AQ9))</f>
        <v>0</v>
      </c>
      <c r="AR112" s="126">
        <f>IF(ISNA(AR9),0,IF(AR9="",0,IF(AR$110=$AG112,1,0)*AR9))</f>
        <v>0</v>
      </c>
      <c r="AS112" s="126">
        <f>IF(ISNA(AS9),0,IF(AS9="",0,IF(AS$110=$AG112,1,0)*AS9))</f>
        <v>0</v>
      </c>
      <c r="AT112" s="126">
        <f>IF(ISNA(AT9),0,IF(AT9="",0,IF(AT$110=$AG112,1,0)*AT9))</f>
        <v>0</v>
      </c>
      <c r="AU112" s="126">
        <f>IF(ISNA(AU9),0,IF(AU9="",0,IF(AU$110=$AG112,1,0)*AU9))</f>
        <v>0</v>
      </c>
    </row>
    <row r="113" spans="3:47" ht="13.5">
      <c r="C113" s="172"/>
      <c r="D113" s="45"/>
      <c r="E113" s="45"/>
      <c r="F113" s="45"/>
      <c r="G113" s="45"/>
      <c r="H113" s="45"/>
      <c r="I113" s="45"/>
      <c r="J113" s="45"/>
      <c r="K113" s="45"/>
      <c r="L113" s="45"/>
      <c r="M113" s="45"/>
      <c r="N113" s="45"/>
      <c r="O113" s="45"/>
      <c r="P113" s="171"/>
      <c r="AF113" s="46"/>
      <c r="AG113" s="47">
        <f>AJ110</f>
        <v>1</v>
      </c>
      <c r="AH113" s="126">
        <f>IF(ISNA(AH10),0,IF(AH10="",0,IF(AH$110=$AG113,1,0)*AH10))</f>
        <v>0</v>
      </c>
      <c r="AI113" s="126">
        <f>IF(ISNA(AI10),0,IF(AI10="",0,IF(AI$110=$AG113,1,0)*AI10))</f>
        <v>0</v>
      </c>
      <c r="AJ113" s="126">
        <f>IF(ISNA(AJ10),0,IF(AJ10="",0,IF(AJ$110=$AG113,1,0)*AJ10))</f>
        <v>0</v>
      </c>
      <c r="AK113" s="126">
        <f>IF(ISNA(AK10),0,IF(AK10="",0,IF(AK$110=$AG113,1,0)*AK10))</f>
        <v>0</v>
      </c>
      <c r="AL113" s="126">
        <f>IF(ISNA(AL10),0,IF(AL10="",0,IF(AL$110=$AG113,1,0)*AL10))</f>
        <v>0</v>
      </c>
      <c r="AM113" s="126">
        <f>IF(ISNA(AM10),0,IF(AM10="",0,IF(AM$110=$AG113,1,0)*AM10))</f>
        <v>0</v>
      </c>
      <c r="AN113" s="126">
        <f>IF(ISNA(AN10),0,IF(AN10="",0,IF(AN$110=$AG113,1,0)*AN10))</f>
        <v>0</v>
      </c>
      <c r="AO113" s="126">
        <f>IF(ISNA(AO10),0,IF(AO10="",0,IF(AO$110=$AG113,1,0)*AO10))</f>
        <v>0</v>
      </c>
      <c r="AP113" s="126">
        <f>IF(ISNA(AP10),0,IF(AP10="",0,IF(AP$110=$AG113,1,0)*AP10))</f>
        <v>0</v>
      </c>
      <c r="AQ113" s="126">
        <f>IF(ISNA(AQ10),0,IF(AQ10="",0,IF(AQ$110=$AG113,1,0)*AQ10))</f>
        <v>0</v>
      </c>
      <c r="AR113" s="126">
        <f>IF(ISNA(AR10),0,IF(AR10="",0,IF(AR$110=$AG113,1,0)*AR10))</f>
        <v>0</v>
      </c>
      <c r="AS113" s="126">
        <f>IF(ISNA(AS10),0,IF(AS10="",0,IF(AS$110=$AG113,1,0)*AS10))</f>
        <v>0</v>
      </c>
      <c r="AT113" s="126">
        <f>IF(ISNA(AT10),0,IF(AT10="",0,IF(AT$110=$AG113,1,0)*AT10))</f>
        <v>0</v>
      </c>
      <c r="AU113" s="126">
        <f>IF(ISNA(AU10),0,IF(AU10="",0,IF(AU$110=$AG113,1,0)*AU10))</f>
        <v>0</v>
      </c>
    </row>
    <row r="114" spans="3:47" ht="13.5">
      <c r="C114" s="172"/>
      <c r="D114" s="45"/>
      <c r="E114" s="45"/>
      <c r="F114" s="45"/>
      <c r="G114" s="45"/>
      <c r="H114" s="45"/>
      <c r="I114" s="45"/>
      <c r="J114" s="45"/>
      <c r="K114" s="45"/>
      <c r="L114" s="45"/>
      <c r="M114" s="45"/>
      <c r="N114" s="45"/>
      <c r="O114" s="45"/>
      <c r="P114" s="171"/>
      <c r="AF114" s="46"/>
      <c r="AG114" s="47">
        <f>AK110</f>
        <v>3</v>
      </c>
      <c r="AH114" s="126">
        <f>IF(ISNA(AH11),0,IF(AH11="",0,IF(AH$110=$AG114,1,0)*AH11))</f>
        <v>0</v>
      </c>
      <c r="AI114" s="126">
        <f>IF(ISNA(AI11),0,IF(AI11="",0,IF(AI$110=$AG114,1,0)*AI11))</f>
        <v>0</v>
      </c>
      <c r="AJ114" s="126">
        <f>IF(ISNA(AJ11),0,IF(AJ11="",0,IF(AJ$110=$AG114,1,0)*AJ11))</f>
        <v>0</v>
      </c>
      <c r="AK114" s="126">
        <f>IF(ISNA(AK11),0,IF(AK11="",0,IF(AK$110=$AG114,1,0)*AK11))</f>
        <v>0</v>
      </c>
      <c r="AL114" s="126">
        <f>IF(ISNA(AL11),0,IF(AL11="",0,IF(AL$110=$AG114,1,0)*AL11))</f>
        <v>0</v>
      </c>
      <c r="AM114" s="126">
        <f>IF(ISNA(AM11),0,IF(AM11="",0,IF(AM$110=$AG114,1,0)*AM11))</f>
        <v>0</v>
      </c>
      <c r="AN114" s="126">
        <f>IF(ISNA(AN11),0,IF(AN11="",0,IF(AN$110=$AG114,1,0)*AN11))</f>
        <v>0</v>
      </c>
      <c r="AO114" s="126">
        <f>IF(ISNA(AO11),0,IF(AO11="",0,IF(AO$110=$AG114,1,0)*AO11))</f>
        <v>0</v>
      </c>
      <c r="AP114" s="126">
        <f>IF(ISNA(AP11),0,IF(AP11="",0,IF(AP$110=$AG114,1,0)*AP11))</f>
        <v>0</v>
      </c>
      <c r="AQ114" s="126">
        <f>IF(ISNA(AQ11),0,IF(AQ11="",0,IF(AQ$110=$AG114,1,0)*AQ11))</f>
        <v>0</v>
      </c>
      <c r="AR114" s="126">
        <f>IF(ISNA(AR11),0,IF(AR11="",0,IF(AR$110=$AG114,1,0)*AR11))</f>
        <v>0</v>
      </c>
      <c r="AS114" s="126">
        <f>IF(ISNA(AS11),0,IF(AS11="",0,IF(AS$110=$AG114,1,0)*AS11))</f>
        <v>0</v>
      </c>
      <c r="AT114" s="126">
        <f>IF(ISNA(AT11),0,IF(AT11="",0,IF(AT$110=$AG114,1,0)*AT11))</f>
        <v>0</v>
      </c>
      <c r="AU114" s="126">
        <f>IF(ISNA(AU11),0,IF(AU11="",0,IF(AU$110=$AG114,1,0)*AU11))</f>
        <v>0</v>
      </c>
    </row>
    <row r="115" spans="3:47" ht="13.5">
      <c r="C115" s="172"/>
      <c r="D115" s="45"/>
      <c r="E115" s="45"/>
      <c r="F115" s="45"/>
      <c r="G115" s="45"/>
      <c r="H115" s="45"/>
      <c r="I115" s="45"/>
      <c r="J115" s="45"/>
      <c r="K115" s="45"/>
      <c r="L115" s="45"/>
      <c r="M115" s="45"/>
      <c r="N115" s="45"/>
      <c r="O115" s="45"/>
      <c r="P115" s="171"/>
      <c r="AF115" s="46"/>
      <c r="AG115" s="47">
        <f>AL110</f>
        <v>7</v>
      </c>
      <c r="AH115" s="126">
        <f>IF(ISNA(AH12),0,IF(AH12="",0,IF(AH$110=$AG115,1,0)*AH12))</f>
        <v>0</v>
      </c>
      <c r="AI115" s="126">
        <f>IF(ISNA(AI12),0,IF(AI12="",0,IF(AI$110=$AG115,1,0)*AI12))</f>
        <v>0</v>
      </c>
      <c r="AJ115" s="126">
        <f>IF(ISNA(AJ12),0,IF(AJ12="",0,IF(AJ$110=$AG115,1,0)*AJ12))</f>
        <v>0</v>
      </c>
      <c r="AK115" s="126">
        <f>IF(ISNA(AK12),0,IF(AK12="",0,IF(AK$110=$AG115,1,0)*AK12))</f>
        <v>0</v>
      </c>
      <c r="AL115" s="126">
        <f>IF(ISNA(AL12),0,IF(AL12="",0,IF(AL$110=$AG115,1,0)*AL12))</f>
        <v>0</v>
      </c>
      <c r="AM115" s="126">
        <f>IF(ISNA(AM12),0,IF(AM12="",0,IF(AM$110=$AG115,1,0)*AM12))</f>
        <v>0</v>
      </c>
      <c r="AN115" s="126">
        <f>IF(ISNA(AN12),0,IF(AN12="",0,IF(AN$110=$AG115,1,0)*AN12))</f>
        <v>0</v>
      </c>
      <c r="AO115" s="126">
        <f>IF(ISNA(AO12),0,IF(AO12="",0,IF(AO$110=$AG115,1,0)*AO12))</f>
        <v>0</v>
      </c>
      <c r="AP115" s="126">
        <f>IF(ISNA(AP12),0,IF(AP12="",0,IF(AP$110=$AG115,1,0)*AP12))</f>
        <v>0</v>
      </c>
      <c r="AQ115" s="126">
        <f>IF(ISNA(AQ12),0,IF(AQ12="",0,IF(AQ$110=$AG115,1,0)*AQ12))</f>
        <v>0</v>
      </c>
      <c r="AR115" s="126">
        <f>IF(ISNA(AR12),0,IF(AR12="",0,IF(AR$110=$AG115,1,0)*AR12))</f>
        <v>0</v>
      </c>
      <c r="AS115" s="126">
        <f>IF(ISNA(AS12),0,IF(AS12="",0,IF(AS$110=$AG115,1,0)*AS12))</f>
        <v>0</v>
      </c>
      <c r="AT115" s="126">
        <f>IF(ISNA(AT12),0,IF(AT12="",0,IF(AT$110=$AG115,1,0)*AT12))</f>
        <v>0</v>
      </c>
      <c r="AU115" s="126">
        <f>IF(ISNA(AU12),0,IF(AU12="",0,IF(AU$110=$AG115,1,0)*AU12))</f>
        <v>0</v>
      </c>
    </row>
    <row r="116" spans="1:47" ht="13.5">
      <c r="A116">
        <v>0</v>
      </c>
      <c r="C116" s="172"/>
      <c r="D116" s="53" t="s">
        <v>209</v>
      </c>
      <c r="E116" s="53" t="s">
        <v>210</v>
      </c>
      <c r="F116" s="53" t="s">
        <v>211</v>
      </c>
      <c r="G116" s="173" t="s">
        <v>212</v>
      </c>
      <c r="H116" s="173" t="s">
        <v>211</v>
      </c>
      <c r="I116" s="45"/>
      <c r="J116" s="45"/>
      <c r="K116" s="45"/>
      <c r="L116" s="45"/>
      <c r="M116" s="45"/>
      <c r="N116" s="45"/>
      <c r="O116" s="45"/>
      <c r="P116" s="171"/>
      <c r="AF116" s="46"/>
      <c r="AG116" s="47">
        <f>AM110</f>
        <v>9</v>
      </c>
      <c r="AH116" s="126">
        <f>IF(ISNA(AH13),0,IF(AH13="",0,IF(AH$110=$AG116,1,0)*AH13))</f>
        <v>0</v>
      </c>
      <c r="AI116" s="126">
        <f>IF(ISNA(AI13),0,IF(AI13="",0,IF(AI$110=$AG116,1,0)*AI13))</f>
        <v>0</v>
      </c>
      <c r="AJ116" s="126">
        <f>IF(ISNA(AJ13),0,IF(AJ13="",0,IF(AJ$110=$AG116,1,0)*AJ13))</f>
        <v>0</v>
      </c>
      <c r="AK116" s="126">
        <f>IF(ISNA(AK13),0,IF(AK13="",0,IF(AK$110=$AG116,1,0)*AK13))</f>
        <v>0</v>
      </c>
      <c r="AL116" s="126">
        <f>IF(ISNA(AL13),0,IF(AL13="",0,IF(AL$110=$AG116,1,0)*AL13))</f>
        <v>0</v>
      </c>
      <c r="AM116" s="126">
        <f>IF(ISNA(AM13),0,IF(AM13="",0,IF(AM$110=$AG116,1,0)*AM13))</f>
        <v>0</v>
      </c>
      <c r="AN116" s="126">
        <f>IF(ISNA(AN13),0,IF(AN13="",0,IF(AN$110=$AG116,1,0)*AN13))</f>
        <v>0</v>
      </c>
      <c r="AO116" s="126">
        <f>IF(ISNA(AO13),0,IF(AO13="",0,IF(AO$110=$AG116,1,0)*AO13))</f>
        <v>0</v>
      </c>
      <c r="AP116" s="126">
        <f>IF(ISNA(AP13),0,IF(AP13="",0,IF(AP$110=$AG116,1,0)*AP13))</f>
        <v>0</v>
      </c>
      <c r="AQ116" s="126">
        <f>IF(ISNA(AQ13),0,IF(AQ13="",0,IF(AQ$110=$AG116,1,0)*AQ13))</f>
        <v>0</v>
      </c>
      <c r="AR116" s="126">
        <f>IF(ISNA(AR13),0,IF(AR13="",0,IF(AR$110=$AG116,1,0)*AR13))</f>
        <v>0</v>
      </c>
      <c r="AS116" s="126">
        <f>IF(ISNA(AS13),0,IF(AS13="",0,IF(AS$110=$AG116,1,0)*AS13))</f>
        <v>0</v>
      </c>
      <c r="AT116" s="126">
        <f>IF(ISNA(AT13),0,IF(AT13="",0,IF(AT$110=$AG116,1,0)*AT13))</f>
        <v>0</v>
      </c>
      <c r="AU116" s="126">
        <f>IF(ISNA(AU13),0,IF(AU13="",0,IF(AU$110=$AG116,1,0)*AU13))</f>
        <v>0</v>
      </c>
    </row>
    <row r="117" spans="1:47" ht="13.5">
      <c r="A117">
        <v>1</v>
      </c>
      <c r="C117" s="172"/>
      <c r="D117" s="53">
        <f>IF($A117&gt;$B$2,"",CONCATENATE("| ",A117," |"))</f>
        <v>0</v>
      </c>
      <c r="E117" s="53">
        <f>IF($A117&gt;$B$2,"",G6)</f>
        <v>0</v>
      </c>
      <c r="F117" s="53">
        <f>IF($A117&gt;$B$2,"",CONCATENATE("| "))</f>
        <v>0</v>
      </c>
      <c r="G117" s="53">
        <f>IF($A117&gt;$B$2,"",H6)</f>
        <v>24</v>
      </c>
      <c r="H117" s="53">
        <f>IF($A117&gt;$B$2,"",CONCATENATE("| "))</f>
        <v>0</v>
      </c>
      <c r="I117" s="45"/>
      <c r="J117" s="45"/>
      <c r="K117" s="45"/>
      <c r="L117" s="45"/>
      <c r="M117" s="45"/>
      <c r="N117" s="45"/>
      <c r="O117" s="45"/>
      <c r="P117" s="171"/>
      <c r="AF117" s="46"/>
      <c r="AG117" s="47">
        <f>AN110</f>
        <v>2</v>
      </c>
      <c r="AH117" s="126">
        <f>IF(ISNA(AH14),0,IF(AH14="",0,IF(AH$110=$AG117,1,0)*AH14))</f>
        <v>0</v>
      </c>
      <c r="AI117" s="126">
        <f>IF(ISNA(AI14),0,IF(AI14="",0,IF(AI$110=$AG117,1,0)*AI14))</f>
        <v>0</v>
      </c>
      <c r="AJ117" s="126">
        <f>IF(ISNA(AJ14),0,IF(AJ14="",0,IF(AJ$110=$AG117,1,0)*AJ14))</f>
        <v>0</v>
      </c>
      <c r="AK117" s="126">
        <f>IF(ISNA(AK14),0,IF(AK14="",0,IF(AK$110=$AG117,1,0)*AK14))</f>
        <v>0</v>
      </c>
      <c r="AL117" s="126">
        <f>IF(ISNA(AL14),0,IF(AL14="",0,IF(AL$110=$AG117,1,0)*AL14))</f>
        <v>0</v>
      </c>
      <c r="AM117" s="126">
        <f>IF(ISNA(AM14),0,IF(AM14="",0,IF(AM$110=$AG117,1,0)*AM14))</f>
        <v>0</v>
      </c>
      <c r="AN117" s="126">
        <f>IF(ISNA(AN14),0,IF(AN14="",0,IF(AN$110=$AG117,1,0)*AN14))</f>
        <v>0</v>
      </c>
      <c r="AO117" s="126">
        <f>IF(ISNA(AO14),0,IF(AO14="",0,IF(AO$110=$AG117,1,0)*AO14))</f>
        <v>0</v>
      </c>
      <c r="AP117" s="126">
        <f>IF(ISNA(AP14),0,IF(AP14="",0,IF(AP$110=$AG117,1,0)*AP14))</f>
        <v>0</v>
      </c>
      <c r="AQ117" s="126">
        <f>IF(ISNA(AQ14),0,IF(AQ14="",0,IF(AQ$110=$AG117,1,0)*AQ14))</f>
        <v>0</v>
      </c>
      <c r="AR117" s="126">
        <f>IF(ISNA(AR14),0,IF(AR14="",0,IF(AR$110=$AG117,1,0)*AR14))</f>
        <v>0</v>
      </c>
      <c r="AS117" s="126">
        <f>IF(ISNA(AS14),0,IF(AS14="",0,IF(AS$110=$AG117,1,0)*AS14))</f>
        <v>0</v>
      </c>
      <c r="AT117" s="126">
        <f>IF(ISNA(AT14),0,IF(AT14="",0,IF(AT$110=$AG117,1,0)*AT14))</f>
        <v>0</v>
      </c>
      <c r="AU117" s="126">
        <f>IF(ISNA(AU14),0,IF(AU14="",0,IF(AU$110=$AG117,1,0)*AU14))</f>
        <v>0</v>
      </c>
    </row>
    <row r="118" spans="1:47" ht="13.5">
      <c r="A118">
        <v>2</v>
      </c>
      <c r="C118" s="172"/>
      <c r="D118" s="53">
        <f>IF($A118&gt;$B$2,"",CONCATENATE("| ",A118," |"))</f>
        <v>0</v>
      </c>
      <c r="E118" s="53">
        <f>IF($A118&gt;$B$2,"",G7)</f>
        <v>0</v>
      </c>
      <c r="F118" s="53">
        <f>IF($A118&gt;$B$2,"",CONCATENATE("| "))</f>
        <v>0</v>
      </c>
      <c r="G118" s="53">
        <f>IF($A118&gt;$B$2,"",H7)</f>
        <v>24</v>
      </c>
      <c r="H118" s="53">
        <f>IF($A118&gt;$B$2,"",CONCATENATE("| "))</f>
        <v>0</v>
      </c>
      <c r="I118" s="45"/>
      <c r="J118" s="45"/>
      <c r="K118" s="45"/>
      <c r="L118" s="45"/>
      <c r="M118" s="45"/>
      <c r="N118" s="45"/>
      <c r="O118" s="45"/>
      <c r="P118" s="171"/>
      <c r="AF118" s="46"/>
      <c r="AG118" s="47">
        <f>AO110</f>
        <v>8</v>
      </c>
      <c r="AH118" s="126">
        <f>IF(ISNA(AH15),0,IF(AH15="",0,IF(AH$110=$AG118,1,0)*AH15))</f>
        <v>0</v>
      </c>
      <c r="AI118" s="126">
        <f>IF(ISNA(AI15),0,IF(AI15="",0,IF(AI$110=$AG118,1,0)*AI15))</f>
        <v>0</v>
      </c>
      <c r="AJ118" s="126">
        <f>IF(ISNA(AJ15),0,IF(AJ15="",0,IF(AJ$110=$AG118,1,0)*AJ15))</f>
        <v>0</v>
      </c>
      <c r="AK118" s="126">
        <f>IF(ISNA(AK15),0,IF(AK15="",0,IF(AK$110=$AG118,1,0)*AK15))</f>
        <v>0</v>
      </c>
      <c r="AL118" s="126">
        <f>IF(ISNA(AL15),0,IF(AL15="",0,IF(AL$110=$AG118,1,0)*AL15))</f>
        <v>0</v>
      </c>
      <c r="AM118" s="126">
        <f>IF(ISNA(AM15),0,IF(AM15="",0,IF(AM$110=$AG118,1,0)*AM15))</f>
        <v>0</v>
      </c>
      <c r="AN118" s="126">
        <f>IF(ISNA(AN15),0,IF(AN15="",0,IF(AN$110=$AG118,1,0)*AN15))</f>
        <v>0</v>
      </c>
      <c r="AO118" s="126">
        <f>IF(ISNA(AO15),0,IF(AO15="",0,IF(AO$110=$AG118,1,0)*AO15))</f>
        <v>0</v>
      </c>
      <c r="AP118" s="126">
        <f>IF(ISNA(AP15),0,IF(AP15="",0,IF(AP$110=$AG118,1,0)*AP15))</f>
        <v>0</v>
      </c>
      <c r="AQ118" s="126">
        <f>IF(ISNA(AQ15),0,IF(AQ15="",0,IF(AQ$110=$AG118,1,0)*AQ15))</f>
        <v>0</v>
      </c>
      <c r="AR118" s="126">
        <f>IF(ISNA(AR15),0,IF(AR15="",0,IF(AR$110=$AG118,1,0)*AR15))</f>
        <v>0</v>
      </c>
      <c r="AS118" s="126">
        <f>IF(ISNA(AS15),0,IF(AS15="",0,IF(AS$110=$AG118,1,0)*AS15))</f>
        <v>0</v>
      </c>
      <c r="AT118" s="126">
        <f>IF(ISNA(AT15),0,IF(AT15="",0,IF(AT$110=$AG118,1,0)*AT15))</f>
        <v>0</v>
      </c>
      <c r="AU118" s="126">
        <f>IF(ISNA(AU15),0,IF(AU15="",0,IF(AU$110=$AG118,1,0)*AU15))</f>
        <v>0</v>
      </c>
    </row>
    <row r="119" spans="1:47" ht="13.5">
      <c r="A119">
        <v>3</v>
      </c>
      <c r="C119" s="172"/>
      <c r="D119" s="53">
        <f>IF($A119&gt;$B$2,"",CONCATENATE("| ",A119," |"))</f>
        <v>0</v>
      </c>
      <c r="E119" s="53">
        <f>IF($A119&gt;$B$2,"",G8)</f>
        <v>0</v>
      </c>
      <c r="F119" s="53">
        <f>IF($A119&gt;$B$2,"",CONCATENATE("| "))</f>
        <v>0</v>
      </c>
      <c r="G119" s="53">
        <f>IF($A119&gt;$B$2,"",H8)</f>
        <v>15</v>
      </c>
      <c r="H119" s="53">
        <f>IF($A119&gt;$B$2,"",CONCATENATE("| "))</f>
        <v>0</v>
      </c>
      <c r="I119" s="45"/>
      <c r="J119" s="45"/>
      <c r="K119" s="45"/>
      <c r="L119" s="45"/>
      <c r="M119" s="45"/>
      <c r="N119" s="45"/>
      <c r="O119" s="45"/>
      <c r="P119" s="171"/>
      <c r="AF119" s="46"/>
      <c r="AG119" s="47">
        <f>AP110</f>
        <v>4</v>
      </c>
      <c r="AH119" s="126">
        <f>IF(ISNA(AH16),0,IF(AH16="",0,IF(AH$110=$AG119,1,0)*AH16))</f>
        <v>0</v>
      </c>
      <c r="AI119" s="126">
        <f>IF(ISNA(AI16),0,IF(AI16="",0,IF(AI$110=$AG119,1,0)*AI16))</f>
        <v>0</v>
      </c>
      <c r="AJ119" s="126">
        <f>IF(ISNA(AJ16),0,IF(AJ16="",0,IF(AJ$110=$AG119,1,0)*AJ16))</f>
        <v>0</v>
      </c>
      <c r="AK119" s="126">
        <f>IF(ISNA(AK16),0,IF(AK16="",0,IF(AK$110=$AG119,1,0)*AK16))</f>
        <v>0</v>
      </c>
      <c r="AL119" s="126">
        <f>IF(ISNA(AL16),0,IF(AL16="",0,IF(AL$110=$AG119,1,0)*AL16))</f>
        <v>0</v>
      </c>
      <c r="AM119" s="126">
        <f>IF(ISNA(AM16),0,IF(AM16="",0,IF(AM$110=$AG119,1,0)*AM16))</f>
        <v>0</v>
      </c>
      <c r="AN119" s="126">
        <f>IF(ISNA(AN16),0,IF(AN16="",0,IF(AN$110=$AG119,1,0)*AN16))</f>
        <v>0</v>
      </c>
      <c r="AO119" s="126">
        <f>IF(ISNA(AO16),0,IF(AO16="",0,IF(AO$110=$AG119,1,0)*AO16))</f>
        <v>0</v>
      </c>
      <c r="AP119" s="126">
        <f>IF(ISNA(AP16),0,IF(AP16="",0,IF(AP$110=$AG119,1,0)*AP16))</f>
        <v>0</v>
      </c>
      <c r="AQ119" s="126">
        <f>IF(ISNA(AQ16),0,IF(AQ16="",0,IF(AQ$110=$AG119,1,0)*AQ16))</f>
        <v>0</v>
      </c>
      <c r="AR119" s="126">
        <f>IF(ISNA(AR16),0,IF(AR16="",0,IF(AR$110=$AG119,1,0)*AR16))</f>
        <v>0</v>
      </c>
      <c r="AS119" s="126">
        <f>IF(ISNA(AS16),0,IF(AS16="",0,IF(AS$110=$AG119,1,0)*AS16))</f>
        <v>0</v>
      </c>
      <c r="AT119" s="126">
        <f>IF(ISNA(AT16),0,IF(AT16="",0,IF(AT$110=$AG119,1,0)*AT16))</f>
        <v>0</v>
      </c>
      <c r="AU119" s="126">
        <f>IF(ISNA(AU16),0,IF(AU16="",0,IF(AU$110=$AG119,1,0)*AU16))</f>
        <v>0</v>
      </c>
    </row>
    <row r="120" spans="1:47" ht="13.5">
      <c r="A120">
        <v>4</v>
      </c>
      <c r="C120" s="172"/>
      <c r="D120" s="53">
        <f>IF($A120&gt;$B$2,"",CONCATENATE("| ",A120," |"))</f>
        <v>0</v>
      </c>
      <c r="E120" s="53">
        <f>IF($A120&gt;$B$2,"",G9)</f>
        <v>0</v>
      </c>
      <c r="F120" s="53">
        <f>IF($A120&gt;$B$2,"",CONCATENATE("| "))</f>
        <v>0</v>
      </c>
      <c r="G120" s="53">
        <f>IF($A120&gt;$B$2,"",H9)</f>
        <v>15</v>
      </c>
      <c r="H120" s="53">
        <f>IF($A120&gt;$B$2,"",CONCATENATE("| "))</f>
        <v>0</v>
      </c>
      <c r="I120" s="45"/>
      <c r="J120" s="45"/>
      <c r="K120" s="45"/>
      <c r="L120" s="45"/>
      <c r="M120" s="45"/>
      <c r="N120" s="45"/>
      <c r="O120" s="45"/>
      <c r="P120" s="171"/>
      <c r="AF120" s="46"/>
      <c r="AG120" s="47">
        <f>AQ$110</f>
        <v>10</v>
      </c>
      <c r="AH120" s="126">
        <f>IF(ISNA(AH17),0,IF(AH17="",0,IF(AH$110=$AG120,1,0)*AH17))</f>
        <v>0</v>
      </c>
      <c r="AI120" s="126">
        <f>IF(ISNA(AI17),0,IF(AI17="",0,IF(AI$110=$AG120,1,0)*AI17))</f>
        <v>0</v>
      </c>
      <c r="AJ120" s="126">
        <f>IF(ISNA(AJ17),0,IF(AJ17="",0,IF(AJ$110=$AG120,1,0)*AJ17))</f>
        <v>0</v>
      </c>
      <c r="AK120" s="126">
        <f>IF(ISNA(AK17),0,IF(AK17="",0,IF(AK$110=$AG120,1,0)*AK17))</f>
        <v>0</v>
      </c>
      <c r="AL120" s="126">
        <f>IF(ISNA(AL17),0,IF(AL17="",0,IF(AL$110=$AG120,1,0)*AL17))</f>
        <v>0</v>
      </c>
      <c r="AM120" s="126">
        <f>IF(ISNA(AM17),0,IF(AM17="",0,IF(AM$110=$AG120,1,0)*AM17))</f>
        <v>0</v>
      </c>
      <c r="AN120" s="126">
        <f>IF(ISNA(AN17),0,IF(AN17="",0,IF(AN$110=$AG120,1,0)*AN17))</f>
        <v>0</v>
      </c>
      <c r="AO120" s="126">
        <f>IF(ISNA(AO17),0,IF(AO17="",0,IF(AO$110=$AG120,1,0)*AO17))</f>
        <v>0</v>
      </c>
      <c r="AP120" s="126">
        <f>IF(ISNA(AP17),0,IF(AP17="",0,IF(AP$110=$AG120,1,0)*AP17))</f>
        <v>0</v>
      </c>
      <c r="AQ120" s="126">
        <f>IF(ISNA(AQ17),0,IF(AQ17="",0,IF(AQ$110=$AG120,1,0)*AQ17))</f>
        <v>0</v>
      </c>
      <c r="AR120" s="126">
        <f>IF(ISNA(AR17),0,IF(AR17="",0,IF(AR$110=$AG120,1,0)*AR17))</f>
        <v>0</v>
      </c>
      <c r="AS120" s="126">
        <f>IF(ISNA(AS17),0,IF(AS17="",0,IF(AS$110=$AG120,1,0)*AS17))</f>
        <v>0</v>
      </c>
      <c r="AT120" s="126">
        <f>IF(ISNA(AT17),0,IF(AT17="",0,IF(AT$110=$AG120,1,0)*AT17))</f>
        <v>0</v>
      </c>
      <c r="AU120" s="126">
        <f>IF(ISNA(AU17),0,IF(AU17="",0,IF(AU$110=$AG120,1,0)*AU17))</f>
        <v>0</v>
      </c>
    </row>
    <row r="121" spans="1:47" ht="13.5">
      <c r="A121">
        <v>5</v>
      </c>
      <c r="C121" s="172"/>
      <c r="D121" s="53">
        <f>IF($A121&gt;$B$2,"",CONCATENATE("| ",A121," |"))</f>
        <v>0</v>
      </c>
      <c r="E121" s="53">
        <f>IF($A121&gt;$B$2,"",G10)</f>
        <v>0</v>
      </c>
      <c r="F121" s="53">
        <f>IF($A121&gt;$B$2,"",CONCATENATE("| "))</f>
        <v>0</v>
      </c>
      <c r="G121" s="53">
        <f>IF($A121&gt;$B$2,"",H10)</f>
        <v>13</v>
      </c>
      <c r="H121" s="53">
        <f>IF($A121&gt;$B$2,"",CONCATENATE("| "))</f>
        <v>0</v>
      </c>
      <c r="I121" s="45"/>
      <c r="J121" s="45"/>
      <c r="K121" s="45"/>
      <c r="L121" s="45"/>
      <c r="M121" s="45"/>
      <c r="N121" s="45"/>
      <c r="O121" s="45"/>
      <c r="P121" s="171"/>
      <c r="AF121" s="46"/>
      <c r="AG121" s="47">
        <f>AR$110</f>
        <v>11</v>
      </c>
      <c r="AH121" s="126">
        <f>IF(ISNA(AH18),0,IF(AH18="",0,IF(AH$110=$AG121,1,0)*AH18))</f>
        <v>0</v>
      </c>
      <c r="AI121" s="126">
        <f>IF(ISNA(AI18),0,IF(AI18="",0,IF(AI$110=$AG121,1,0)*AI18))</f>
        <v>0</v>
      </c>
      <c r="AJ121" s="126">
        <f>IF(ISNA(AJ18),0,IF(AJ18="",0,IF(AJ$110=$AG121,1,0)*AJ18))</f>
        <v>0</v>
      </c>
      <c r="AK121" s="126">
        <f>IF(ISNA(AK18),0,IF(AK18="",0,IF(AK$110=$AG121,1,0)*AK18))</f>
        <v>0</v>
      </c>
      <c r="AL121" s="126">
        <f>IF(ISNA(AL18),0,IF(AL18="",0,IF(AL$110=$AG121,1,0)*AL18))</f>
        <v>0</v>
      </c>
      <c r="AM121" s="126">
        <f>IF(ISNA(AM18),0,IF(AM18="",0,IF(AM$110=$AG121,1,0)*AM18))</f>
        <v>0</v>
      </c>
      <c r="AN121" s="126">
        <f>IF(ISNA(AN18),0,IF(AN18="",0,IF(AN$110=$AG121,1,0)*AN18))</f>
        <v>0</v>
      </c>
      <c r="AO121" s="126">
        <f>IF(ISNA(AO18),0,IF(AO18="",0,IF(AO$110=$AG121,1,0)*AO18))</f>
        <v>0</v>
      </c>
      <c r="AP121" s="126">
        <f>IF(ISNA(AP18),0,IF(AP18="",0,IF(AP$110=$AG121,1,0)*AP18))</f>
        <v>0</v>
      </c>
      <c r="AQ121" s="126">
        <f>IF(ISNA(AQ18),0,IF(AQ18="",0,IF(AQ$110=$AG121,1,0)*AQ18))</f>
        <v>0</v>
      </c>
      <c r="AR121" s="126">
        <f>IF(ISNA(AR18),0,IF(AR18="",0,IF(AR$110=$AG121,1,0)*AR18))</f>
        <v>0</v>
      </c>
      <c r="AS121" s="126">
        <f>IF(ISNA(AS18),0,IF(AS18="",0,IF(AS$110=$AG121,1,0)*AS18))</f>
        <v>0</v>
      </c>
      <c r="AT121" s="126">
        <f>IF(ISNA(AT18),0,IF(AT18="",0,IF(AT$110=$AG121,1,0)*AT18))</f>
        <v>0</v>
      </c>
      <c r="AU121" s="126">
        <f>IF(ISNA(AU18),0,IF(AU18="",0,IF(AU$110=$AG121,1,0)*AU18))</f>
        <v>0</v>
      </c>
    </row>
    <row r="122" spans="1:47" ht="13.5">
      <c r="A122">
        <v>6</v>
      </c>
      <c r="C122" s="172"/>
      <c r="D122" s="53">
        <f>IF($A122&gt;$B$2,"",CONCATENATE("| ",A122," |"))</f>
        <v>0</v>
      </c>
      <c r="E122" s="53">
        <f>IF($A122&gt;$B$2,"",G11)</f>
        <v>0</v>
      </c>
      <c r="F122" s="53">
        <f>IF($A122&gt;$B$2,"",CONCATENATE("| "))</f>
        <v>0</v>
      </c>
      <c r="G122" s="53">
        <f>IF($A122&gt;$B$2,"",H11)</f>
        <v>12</v>
      </c>
      <c r="H122" s="53">
        <f>IF($A122&gt;$B$2,"",CONCATENATE("| "))</f>
        <v>0</v>
      </c>
      <c r="I122" s="45"/>
      <c r="J122" s="45"/>
      <c r="K122" s="45"/>
      <c r="L122" s="45"/>
      <c r="M122" s="45"/>
      <c r="N122" s="45"/>
      <c r="O122" s="45"/>
      <c r="P122" s="171"/>
      <c r="AF122" s="46"/>
      <c r="AG122" s="47">
        <f>AS$110</f>
        <v>11</v>
      </c>
      <c r="AH122" s="126">
        <f>IF(ISNA(AH19),0,IF(AH19="",0,IF(AH$110=$AG122,1,0)*AH19))</f>
        <v>0</v>
      </c>
      <c r="AI122" s="126">
        <f>IF(ISNA(AI19),0,IF(AI19="",0,IF(AI$110=$AG122,1,0)*AI19))</f>
        <v>0</v>
      </c>
      <c r="AJ122" s="126">
        <f>IF(ISNA(AJ19),0,IF(AJ19="",0,IF(AJ$110=$AG122,1,0)*AJ19))</f>
        <v>0</v>
      </c>
      <c r="AK122" s="126">
        <f>IF(ISNA(AK19),0,IF(AK19="",0,IF(AK$110=$AG122,1,0)*AK19))</f>
        <v>0</v>
      </c>
      <c r="AL122" s="126">
        <f>IF(ISNA(AL19),0,IF(AL19="",0,IF(AL$110=$AG122,1,0)*AL19))</f>
        <v>0</v>
      </c>
      <c r="AM122" s="126">
        <f>IF(ISNA(AM19),0,IF(AM19="",0,IF(AM$110=$AG122,1,0)*AM19))</f>
        <v>0</v>
      </c>
      <c r="AN122" s="126">
        <f>IF(ISNA(AN19),0,IF(AN19="",0,IF(AN$110=$AG122,1,0)*AN19))</f>
        <v>0</v>
      </c>
      <c r="AO122" s="126">
        <f>IF(ISNA(AO19),0,IF(AO19="",0,IF(AO$110=$AG122,1,0)*AO19))</f>
        <v>0</v>
      </c>
      <c r="AP122" s="126">
        <f>IF(ISNA(AP19),0,IF(AP19="",0,IF(AP$110=$AG122,1,0)*AP19))</f>
        <v>0</v>
      </c>
      <c r="AQ122" s="126">
        <f>IF(ISNA(AQ19),0,IF(AQ19="",0,IF(AQ$110=$AG122,1,0)*AQ19))</f>
        <v>0</v>
      </c>
      <c r="AR122" s="126">
        <f>IF(ISNA(AR19),0,IF(AR19="",0,IF(AR$110=$AG122,1,0)*AR19))</f>
        <v>0</v>
      </c>
      <c r="AS122" s="126">
        <f>IF(ISNA(AS19),0,IF(AS19="",0,IF(AS$110=$AG122,1,0)*AS19))</f>
        <v>0</v>
      </c>
      <c r="AT122" s="126">
        <f>IF(ISNA(AT19),0,IF(AT19="",0,IF(AT$110=$AG122,1,0)*AT19))</f>
        <v>0</v>
      </c>
      <c r="AU122" s="126">
        <f>IF(ISNA(AU19),0,IF(AU19="",0,IF(AU$110=$AG122,1,0)*AU19))</f>
        <v>0</v>
      </c>
    </row>
    <row r="123" spans="1:47" ht="13.5">
      <c r="A123">
        <v>7</v>
      </c>
      <c r="C123" s="172"/>
      <c r="D123" s="53">
        <f>IF($A123&gt;$B$2,"",CONCATENATE("| ",A123," |"))</f>
        <v>0</v>
      </c>
      <c r="E123" s="53">
        <f>IF($A123&gt;$B$2,"",G12)</f>
        <v>0</v>
      </c>
      <c r="F123" s="53">
        <f>IF($A123&gt;$B$2,"",CONCATENATE("| "))</f>
        <v>0</v>
      </c>
      <c r="G123" s="53">
        <f>IF($A123&gt;$B$2,"",H12)</f>
        <v>12</v>
      </c>
      <c r="H123" s="53">
        <f>IF($A123&gt;$B$2,"",CONCATENATE("| "))</f>
        <v>0</v>
      </c>
      <c r="I123" s="45"/>
      <c r="J123" s="45"/>
      <c r="K123" s="45"/>
      <c r="L123" s="45"/>
      <c r="M123" s="45"/>
      <c r="N123" s="45"/>
      <c r="O123" s="45"/>
      <c r="P123" s="171"/>
      <c r="AF123" s="46"/>
      <c r="AG123" s="47">
        <f>AT$110</f>
        <v>11</v>
      </c>
      <c r="AH123" s="126">
        <f>IF(ISNA(AH20),0,IF(AH20="",0,IF(AH$110=$AG123,1,0)*AH20))</f>
        <v>0</v>
      </c>
      <c r="AI123" s="126">
        <f>IF(ISNA(AI20),0,IF(AI20="",0,IF(AI$110=$AG123,1,0)*AI20))</f>
        <v>0</v>
      </c>
      <c r="AJ123" s="126">
        <f>IF(ISNA(AJ20),0,IF(AJ20="",0,IF(AJ$110=$AG123,1,0)*AJ20))</f>
        <v>0</v>
      </c>
      <c r="AK123" s="126">
        <f>IF(ISNA(AK20),0,IF(AK20="",0,IF(AK$110=$AG123,1,0)*AK20))</f>
        <v>0</v>
      </c>
      <c r="AL123" s="126">
        <f>IF(ISNA(AL20),0,IF(AL20="",0,IF(AL$110=$AG123,1,0)*AL20))</f>
        <v>0</v>
      </c>
      <c r="AM123" s="126">
        <f>IF(ISNA(AM20),0,IF(AM20="",0,IF(AM$110=$AG123,1,0)*AM20))</f>
        <v>0</v>
      </c>
      <c r="AN123" s="126">
        <f>IF(ISNA(AN20),0,IF(AN20="",0,IF(AN$110=$AG123,1,0)*AN20))</f>
        <v>0</v>
      </c>
      <c r="AO123" s="126">
        <f>IF(ISNA(AO20),0,IF(AO20="",0,IF(AO$110=$AG123,1,0)*AO20))</f>
        <v>0</v>
      </c>
      <c r="AP123" s="126">
        <f>IF(ISNA(AP20),0,IF(AP20="",0,IF(AP$110=$AG123,1,0)*AP20))</f>
        <v>0</v>
      </c>
      <c r="AQ123" s="126">
        <f>IF(ISNA(AQ20),0,IF(AQ20="",0,IF(AQ$110=$AG123,1,0)*AQ20))</f>
        <v>0</v>
      </c>
      <c r="AR123" s="126">
        <f>IF(ISNA(AR20),0,IF(AR20="",0,IF(AR$110=$AG123,1,0)*AR20))</f>
        <v>0</v>
      </c>
      <c r="AS123" s="126">
        <f>IF(ISNA(AS20),0,IF(AS20="",0,IF(AS$110=$AG123,1,0)*AS20))</f>
        <v>0</v>
      </c>
      <c r="AT123" s="126">
        <f>IF(ISNA(AT20),0,IF(AT20="",0,IF(AT$110=$AG123,1,0)*AT20))</f>
        <v>0</v>
      </c>
      <c r="AU123" s="126">
        <f>IF(ISNA(AU20),0,IF(AU20="",0,IF(AU$110=$AG123,1,0)*AU20))</f>
        <v>0</v>
      </c>
    </row>
    <row r="124" spans="1:47" ht="13.5">
      <c r="A124">
        <v>8</v>
      </c>
      <c r="C124" s="172"/>
      <c r="D124" s="53">
        <f>IF($A124&gt;$B$2,"",CONCATENATE("| ",A124," |"))</f>
        <v>0</v>
      </c>
      <c r="E124" s="53">
        <f>IF($A124&gt;$B$2,"",G13)</f>
        <v>0</v>
      </c>
      <c r="F124" s="53">
        <f>IF($A124&gt;$B$2,"",CONCATENATE("| "))</f>
        <v>0</v>
      </c>
      <c r="G124" s="53">
        <f>IF($A124&gt;$B$2,"",H13)</f>
        <v>10</v>
      </c>
      <c r="H124" s="53">
        <f>IF($A124&gt;$B$2,"",CONCATENATE("| "))</f>
        <v>0</v>
      </c>
      <c r="I124" s="45"/>
      <c r="J124" s="45"/>
      <c r="K124" s="45"/>
      <c r="L124" s="45"/>
      <c r="M124" s="45"/>
      <c r="N124" s="45"/>
      <c r="O124" s="45"/>
      <c r="P124" s="171"/>
      <c r="AF124" s="46"/>
      <c r="AG124" s="47">
        <f>AU$110</f>
        <v>11</v>
      </c>
      <c r="AH124" s="126">
        <f>IF(ISNA(AH21),0,IF(AH21="",0,IF(AH$110=$AG124,1,0)*AH21))</f>
        <v>0</v>
      </c>
      <c r="AI124" s="126">
        <f>IF(ISNA(AI21),0,IF(AI21="",0,IF(AI$110=$AG124,1,0)*AI21))</f>
        <v>0</v>
      </c>
      <c r="AJ124" s="126">
        <f>IF(ISNA(AJ21),0,IF(AJ21="",0,IF(AJ$110=$AG124,1,0)*AJ21))</f>
        <v>0</v>
      </c>
      <c r="AK124" s="126">
        <f>IF(ISNA(AK21),0,IF(AK21="",0,IF(AK$110=$AG124,1,0)*AK21))</f>
        <v>0</v>
      </c>
      <c r="AL124" s="126">
        <f>IF(ISNA(AL21),0,IF(AL21="",0,IF(AL$110=$AG124,1,0)*AL21))</f>
        <v>0</v>
      </c>
      <c r="AM124" s="126">
        <f>IF(ISNA(AM21),0,IF(AM21="",0,IF(AM$110=$AG124,1,0)*AM21))</f>
        <v>0</v>
      </c>
      <c r="AN124" s="126">
        <f>IF(ISNA(AN21),0,IF(AN21="",0,IF(AN$110=$AG124,1,0)*AN21))</f>
        <v>0</v>
      </c>
      <c r="AO124" s="126">
        <f>IF(ISNA(AO21),0,IF(AO21="",0,IF(AO$110=$AG124,1,0)*AO21))</f>
        <v>0</v>
      </c>
      <c r="AP124" s="126">
        <f>IF(ISNA(AP21),0,IF(AP21="",0,IF(AP$110=$AG124,1,0)*AP21))</f>
        <v>0</v>
      </c>
      <c r="AQ124" s="126">
        <f>IF(ISNA(AQ21),0,IF(AQ21="",0,IF(AQ$110=$AG124,1,0)*AQ21))</f>
        <v>0</v>
      </c>
      <c r="AR124" s="126">
        <f>IF(ISNA(AR21),0,IF(AR21="",0,IF(AR$110=$AG124,1,0)*AR21))</f>
        <v>0</v>
      </c>
      <c r="AS124" s="126">
        <f>IF(ISNA(AS21),0,IF(AS21="",0,IF(AS$110=$AG124,1,0)*AS21))</f>
        <v>0</v>
      </c>
      <c r="AT124" s="126">
        <f>IF(ISNA(AT21),0,IF(AT21="",0,IF(AT$110=$AG124,1,0)*AT21))</f>
        <v>0</v>
      </c>
      <c r="AU124" s="126">
        <f>IF(ISNA(AU21),0,IF(AU21="",0,IF(AU$110=$AG124,1,0)*AU21))</f>
        <v>0</v>
      </c>
    </row>
    <row r="125" spans="1:47" ht="13.5">
      <c r="A125">
        <v>9</v>
      </c>
      <c r="C125" s="172"/>
      <c r="D125" s="53">
        <f>IF($A125&gt;$B$2,"",CONCATENATE("| ",A125," |"))</f>
        <v>0</v>
      </c>
      <c r="E125" s="53">
        <f>IF($A125&gt;$B$2,"",G14)</f>
        <v>0</v>
      </c>
      <c r="F125" s="53">
        <f>IF($A125&gt;$B$2,"",CONCATENATE("| "))</f>
        <v>0</v>
      </c>
      <c r="G125" s="53">
        <f>IF($A125&gt;$B$2,"",H14)</f>
        <v>6</v>
      </c>
      <c r="H125" s="53">
        <f>IF($A125&gt;$B$2,"",CONCATENATE("| "))</f>
        <v>0</v>
      </c>
      <c r="I125" s="45"/>
      <c r="J125" s="45"/>
      <c r="K125" s="45"/>
      <c r="L125" s="45"/>
      <c r="M125" s="45"/>
      <c r="N125" s="45"/>
      <c r="O125" s="45"/>
      <c r="P125" s="171"/>
      <c r="AF125" s="46"/>
      <c r="AH125" s="146">
        <f>AH110-SUM(AH111:AH124)/100</f>
        <v>6</v>
      </c>
      <c r="AI125" s="146">
        <f>AI110-SUM(AI111:AI124)/100</f>
        <v>5</v>
      </c>
      <c r="AJ125" s="146">
        <f>AJ110-SUM(AJ111:AJ124)/100</f>
        <v>1</v>
      </c>
      <c r="AK125" s="146">
        <f>AK110-SUM(AK111:AK124)/100</f>
        <v>3</v>
      </c>
      <c r="AL125" s="146">
        <f>AL110-SUM(AL111:AL124)/100</f>
        <v>7</v>
      </c>
      <c r="AM125" s="146">
        <f>AM110-SUM(AM111:AM124)/100</f>
        <v>9</v>
      </c>
      <c r="AN125" s="146">
        <f>AN110-SUM(AN111:AN124)/100</f>
        <v>2</v>
      </c>
      <c r="AO125" s="146">
        <f>AO110-SUM(AO111:AO124)/100</f>
        <v>8</v>
      </c>
      <c r="AP125" s="146">
        <f>AP110-SUM(AP111:AP124)/100</f>
        <v>4</v>
      </c>
      <c r="AQ125" s="146">
        <f>AQ110-SUM(AQ111:AQ124)/100</f>
        <v>10</v>
      </c>
      <c r="AR125" s="146">
        <f>AR110-SUM(AR111:AR124)/100</f>
        <v>11</v>
      </c>
      <c r="AS125" s="146">
        <f>AS110-SUM(AS111:AS124)/100</f>
        <v>11</v>
      </c>
      <c r="AT125" s="146">
        <f>AT110-SUM(AT111:AT124)/100</f>
        <v>11</v>
      </c>
      <c r="AU125" s="146">
        <f>AU110-SUM(AU111:AU124)/100</f>
        <v>11</v>
      </c>
    </row>
    <row r="126" spans="1:47" ht="13.5">
      <c r="A126">
        <v>10</v>
      </c>
      <c r="C126" s="172"/>
      <c r="D126" s="53">
        <f>IF($A126&gt;$B$2,"",CONCATENATE("| ",A126," |"))</f>
        <v>0</v>
      </c>
      <c r="E126" s="53">
        <f>IF($A126&gt;$B$2,"",G15)</f>
        <v>0</v>
      </c>
      <c r="F126" s="53">
        <f>IF($A126&gt;$B$2,"",CONCATENATE("| "))</f>
        <v>0</v>
      </c>
      <c r="G126" s="53">
        <f>IF($A126&gt;$B$2,"",H15)</f>
        <v>3</v>
      </c>
      <c r="H126" s="53">
        <f>IF($A126&gt;$B$2,"",CONCATENATE("| "))</f>
        <v>0</v>
      </c>
      <c r="I126" s="45"/>
      <c r="J126" s="45"/>
      <c r="K126" s="45"/>
      <c r="L126" s="45"/>
      <c r="M126" s="45"/>
      <c r="N126" s="45"/>
      <c r="O126" s="45"/>
      <c r="P126" s="171"/>
      <c r="AF126" s="46"/>
      <c r="AG126" t="s">
        <v>213</v>
      </c>
      <c r="AH126" s="174">
        <f>RANK(AH125,$AH125:$AU125,1)</f>
        <v>6</v>
      </c>
      <c r="AI126" s="175">
        <f>RANK(AI125,$AH125:$AU125,1)</f>
        <v>5</v>
      </c>
      <c r="AJ126" s="175">
        <f>RANK(AJ125,$AH125:$AU125,1)</f>
        <v>1</v>
      </c>
      <c r="AK126" s="175">
        <f>RANK(AK125,$AH125:$AU125,1)</f>
        <v>3</v>
      </c>
      <c r="AL126" s="175">
        <f>RANK(AL125,$AH125:$AU125,1)</f>
        <v>7</v>
      </c>
      <c r="AM126" s="175">
        <f>RANK(AM125,$AH125:$AU125,1)</f>
        <v>9</v>
      </c>
      <c r="AN126" s="175">
        <f>RANK(AN125,$AH125:$AU125,1)</f>
        <v>2</v>
      </c>
      <c r="AO126" s="175">
        <f>RANK(AO125,$AH125:$AU125,1)</f>
        <v>8</v>
      </c>
      <c r="AP126" s="175">
        <f>RANK(AP125,$AH125:$AU125,1)</f>
        <v>4</v>
      </c>
      <c r="AQ126" s="175">
        <f>RANK(AQ125,$AH125:$AU125,1)</f>
        <v>10</v>
      </c>
      <c r="AR126" s="175">
        <f>RANK(AR125,$AH125:$AU125,1)</f>
        <v>11</v>
      </c>
      <c r="AS126" s="175">
        <f>RANK(AS125,$AH125:$AU125,1)</f>
        <v>11</v>
      </c>
      <c r="AT126" s="175">
        <f>RANK(AT125,$AH125:$AU125,1)</f>
        <v>11</v>
      </c>
      <c r="AU126" s="176">
        <f>RANK(AU125,$AH125:$AU125,1)</f>
        <v>11</v>
      </c>
    </row>
    <row r="127" spans="1:47" ht="13.5">
      <c r="A127">
        <v>11</v>
      </c>
      <c r="C127" s="172"/>
      <c r="D127" s="53">
        <f>IF($A127&gt;$B$2,"",CONCATENATE("| ",A127," |"))</f>
        <v>0</v>
      </c>
      <c r="E127" s="53">
        <f>IF($A127&gt;$B$2,"",G16)</f>
        <v>0</v>
      </c>
      <c r="F127" s="53">
        <f>IF($A127&gt;$B$2,"",CONCATENATE("| "))</f>
        <v>0</v>
      </c>
      <c r="G127" s="53">
        <f>IF($A127&gt;$B$2,"",H16)</f>
        <v>0</v>
      </c>
      <c r="H127" s="53">
        <f>IF($A127&gt;$B$2,"",CONCATENATE("| "))</f>
        <v>0</v>
      </c>
      <c r="I127" s="45"/>
      <c r="J127" s="45"/>
      <c r="K127" s="45"/>
      <c r="L127" s="45"/>
      <c r="M127" s="45"/>
      <c r="N127" s="45"/>
      <c r="O127" s="45"/>
      <c r="P127" s="171"/>
      <c r="AF127" s="46"/>
      <c r="AG127" t="s">
        <v>214</v>
      </c>
      <c r="AH127" s="122">
        <v>1</v>
      </c>
      <c r="AI127" s="122">
        <v>2</v>
      </c>
      <c r="AJ127" s="122">
        <v>3</v>
      </c>
      <c r="AK127" s="122">
        <v>4</v>
      </c>
      <c r="AL127" s="122">
        <v>5</v>
      </c>
      <c r="AM127" s="122">
        <v>6</v>
      </c>
      <c r="AN127" s="122">
        <v>7</v>
      </c>
      <c r="AO127" s="122">
        <v>8</v>
      </c>
      <c r="AP127" s="122">
        <v>9</v>
      </c>
      <c r="AQ127" s="122">
        <v>10</v>
      </c>
      <c r="AR127" s="122">
        <v>11</v>
      </c>
      <c r="AS127" s="122">
        <v>12</v>
      </c>
      <c r="AT127" s="122">
        <v>13</v>
      </c>
      <c r="AU127" s="122">
        <v>14</v>
      </c>
    </row>
    <row r="128" spans="1:47" ht="13.5">
      <c r="A128">
        <v>12</v>
      </c>
      <c r="C128" s="172"/>
      <c r="D128" s="53">
        <f>IF($A128&gt;$B$2,"",CONCATENATE("| ",A128," |"))</f>
        <v>0</v>
      </c>
      <c r="E128" s="53">
        <f>IF($A128&gt;$B$2,"",G17)</f>
        <v>0</v>
      </c>
      <c r="F128" s="53">
        <f>IF($A128&gt;$B$2,"",CONCATENATE("| "))</f>
        <v>0</v>
      </c>
      <c r="G128" s="53">
        <f>IF($A128&gt;$B$2,"",H17)</f>
        <v>0</v>
      </c>
      <c r="H128" s="53">
        <f>IF($A128&gt;$B$2,"",CONCATENATE("| "))</f>
        <v>0</v>
      </c>
      <c r="I128" s="45"/>
      <c r="J128" s="45"/>
      <c r="K128" s="45"/>
      <c r="L128" s="45"/>
      <c r="M128" s="45"/>
      <c r="N128" s="45"/>
      <c r="O128" s="45"/>
      <c r="P128" s="171"/>
      <c r="AF128" s="46"/>
      <c r="AH128" s="47">
        <f>AH126+AH127/100</f>
        <v>6.01</v>
      </c>
      <c r="AI128" s="47">
        <f>AI126+AI127/100</f>
        <v>5.02</v>
      </c>
      <c r="AJ128" s="47">
        <f>AJ126+AJ127/100</f>
        <v>1.03</v>
      </c>
      <c r="AK128" s="47">
        <f>AK126+AK127/100</f>
        <v>3.04</v>
      </c>
      <c r="AL128" s="47">
        <f>AL126+AL127/100</f>
        <v>7.05</v>
      </c>
      <c r="AM128" s="47">
        <f>AM126+AM127/100</f>
        <v>9.06</v>
      </c>
      <c r="AN128" s="47">
        <f>AN126+AN127/100</f>
        <v>2.07</v>
      </c>
      <c r="AO128" s="47">
        <f>AO126+AO127/100</f>
        <v>8.08</v>
      </c>
      <c r="AP128" s="47">
        <f>AP126+AP127/100</f>
        <v>4.09</v>
      </c>
      <c r="AQ128" s="47">
        <f>AQ126+AQ127/100</f>
        <v>10.1</v>
      </c>
      <c r="AR128" s="47">
        <f>AR126+AR127/100</f>
        <v>11.11</v>
      </c>
      <c r="AS128" s="47">
        <f>AS126+AS127/100</f>
        <v>11.12</v>
      </c>
      <c r="AT128" s="47">
        <f>AT126+AT127/100</f>
        <v>11.13</v>
      </c>
      <c r="AU128" s="47">
        <f>AU126+AU127/100</f>
        <v>11.14</v>
      </c>
    </row>
    <row r="129" spans="1:47" ht="13.5">
      <c r="A129">
        <v>13</v>
      </c>
      <c r="C129" s="172"/>
      <c r="D129" s="53">
        <f>IF($A129&gt;$B$2,"",CONCATENATE("| ",A129," |"))</f>
        <v>0</v>
      </c>
      <c r="E129" s="53">
        <f>IF($A129&gt;$B$2,"",G18)</f>
        <v>0</v>
      </c>
      <c r="F129" s="53">
        <f>IF($A129&gt;$B$2,"",CONCATENATE("| "))</f>
        <v>0</v>
      </c>
      <c r="G129" s="53">
        <f>IF($A129&gt;$B$2,"",H18)</f>
        <v>0</v>
      </c>
      <c r="H129" s="53">
        <f>IF($A129&gt;$B$2,"",CONCATENATE("| "))</f>
        <v>0</v>
      </c>
      <c r="I129" s="45"/>
      <c r="J129" s="45"/>
      <c r="K129" s="45"/>
      <c r="L129" s="45"/>
      <c r="M129" s="45"/>
      <c r="N129" s="45"/>
      <c r="O129" s="45"/>
      <c r="P129" s="171"/>
      <c r="AF129" s="46"/>
      <c r="AG129" t="s">
        <v>215</v>
      </c>
      <c r="AH129" s="177">
        <f>RANK(AH128,$AH128:$AU128,1)</f>
        <v>6</v>
      </c>
      <c r="AI129" s="178">
        <f>RANK(AI128,$AH128:$AU128,1)</f>
        <v>5</v>
      </c>
      <c r="AJ129" s="178">
        <f>RANK(AJ128,$AH128:$AU128,1)</f>
        <v>1</v>
      </c>
      <c r="AK129" s="178">
        <f>RANK(AK128,$AH128:$AU128,1)</f>
        <v>3</v>
      </c>
      <c r="AL129" s="178">
        <f>RANK(AL128,$AH128:$AU128,1)</f>
        <v>7</v>
      </c>
      <c r="AM129" s="178">
        <f>RANK(AM128,$AH128:$AU128,1)</f>
        <v>9</v>
      </c>
      <c r="AN129" s="178">
        <f>RANK(AN128,$AH128:$AU128,1)</f>
        <v>2</v>
      </c>
      <c r="AO129" s="178">
        <f>RANK(AO128,$AH128:$AU128,1)</f>
        <v>8</v>
      </c>
      <c r="AP129" s="178">
        <f>RANK(AP128,$AH128:$AU128,1)</f>
        <v>4</v>
      </c>
      <c r="AQ129" s="178">
        <f>RANK(AQ128,$AH128:$AU128,1)</f>
        <v>10</v>
      </c>
      <c r="AR129" s="178">
        <f>RANK(AR128,$AH128:$AU128,1)</f>
        <v>11</v>
      </c>
      <c r="AS129" s="178">
        <f>RANK(AS128,$AH128:$AU128,1)</f>
        <v>12</v>
      </c>
      <c r="AT129" s="178">
        <f>RANK(AT128,$AH128:$AU128,1)</f>
        <v>13</v>
      </c>
      <c r="AU129" s="179">
        <f>RANK(AU128,$AH128:$AU128,1)</f>
        <v>14</v>
      </c>
    </row>
    <row r="130" spans="1:47" ht="13.5">
      <c r="A130">
        <v>14</v>
      </c>
      <c r="C130" s="172"/>
      <c r="D130" s="53">
        <f>IF($A130&gt;$B$2,"",CONCATENATE("| ",A130," |"))</f>
        <v>0</v>
      </c>
      <c r="E130" s="53">
        <f>IF($A130&gt;$B$2,"",G19)</f>
        <v>0</v>
      </c>
      <c r="F130" s="53">
        <f>IF($A130&gt;$B$2,"",CONCATENATE("| "))</f>
        <v>0</v>
      </c>
      <c r="G130" s="53">
        <f>IF($A130&gt;$B$2,"",H19)</f>
        <v>0</v>
      </c>
      <c r="H130" s="53">
        <f>IF($A130&gt;$B$2,"",CONCATENATE("| "))</f>
        <v>0</v>
      </c>
      <c r="I130" s="45"/>
      <c r="J130" s="45"/>
      <c r="K130" s="45"/>
      <c r="L130" s="45"/>
      <c r="M130" s="45"/>
      <c r="N130" s="45"/>
      <c r="O130" s="45"/>
      <c r="P130" s="171"/>
      <c r="AF130" s="46"/>
      <c r="AG130" t="s">
        <v>178</v>
      </c>
      <c r="AH130" s="180">
        <f>AH27</f>
        <v>12</v>
      </c>
      <c r="AI130" s="108">
        <f>AI27</f>
        <v>13</v>
      </c>
      <c r="AJ130" s="108">
        <f>AJ27</f>
        <v>24</v>
      </c>
      <c r="AK130" s="108">
        <f>AK27</f>
        <v>15</v>
      </c>
      <c r="AL130" s="108">
        <f>AL27</f>
        <v>12</v>
      </c>
      <c r="AM130" s="108">
        <f>AM27</f>
        <v>6</v>
      </c>
      <c r="AN130" s="108">
        <f>AN27</f>
        <v>24</v>
      </c>
      <c r="AO130" s="108">
        <f>AO27</f>
        <v>10</v>
      </c>
      <c r="AP130" s="108">
        <f>AP27</f>
        <v>15</v>
      </c>
      <c r="AQ130" s="108">
        <f>AQ27</f>
        <v>3</v>
      </c>
      <c r="AR130" s="108">
        <f>AR27</f>
        <v>0</v>
      </c>
      <c r="AS130" s="108">
        <f>AS27</f>
        <v>0</v>
      </c>
      <c r="AT130" s="108">
        <f>AT27</f>
        <v>0</v>
      </c>
      <c r="AU130" s="109">
        <f>AU27</f>
        <v>0</v>
      </c>
    </row>
    <row r="131" spans="3:47" ht="13.5">
      <c r="C131" s="172"/>
      <c r="D131" s="45"/>
      <c r="E131" s="45"/>
      <c r="F131" s="45"/>
      <c r="G131" s="45"/>
      <c r="H131" s="45"/>
      <c r="I131" s="45"/>
      <c r="J131" s="45"/>
      <c r="K131" s="45"/>
      <c r="L131" s="45"/>
      <c r="M131" s="45"/>
      <c r="N131" s="45"/>
      <c r="O131" s="45"/>
      <c r="P131" s="171"/>
      <c r="AF131" s="46"/>
      <c r="AG131" t="s">
        <v>216</v>
      </c>
      <c r="AH131" s="181" t="str">
        <f>AH7</f>
        <v>ベルＡ</v>
      </c>
      <c r="AI131" s="116" t="str">
        <f>AI7</f>
        <v>クルＡ</v>
      </c>
      <c r="AJ131" s="116" t="str">
        <f>AJ7</f>
        <v>USG</v>
      </c>
      <c r="AK131" s="116" t="str">
        <f>AK7</f>
        <v>INF</v>
      </c>
      <c r="AL131" s="116" t="str">
        <f>AL7</f>
        <v>海の馬</v>
      </c>
      <c r="AM131" s="116" t="str">
        <f>AM7</f>
        <v>銀弾丸</v>
      </c>
      <c r="AN131" s="116" t="str">
        <f>AN7</f>
        <v>アゴA</v>
      </c>
      <c r="AO131" s="116" t="str">
        <f>AO7</f>
        <v>マリン</v>
      </c>
      <c r="AP131" s="116" t="str">
        <f>AP7</f>
        <v>シロA</v>
      </c>
      <c r="AQ131" s="116" t="str">
        <f>AQ7</f>
        <v>MGN</v>
      </c>
      <c r="AR131" s="116">
        <f>AR7</f>
      </c>
      <c r="AS131" s="116">
        <f>AS7</f>
      </c>
      <c r="AT131" s="116">
        <f>AT7</f>
      </c>
      <c r="AU131" s="117">
        <f>AU7</f>
      </c>
    </row>
    <row r="132" spans="3:32" ht="13.5">
      <c r="C132" s="172"/>
      <c r="D132" s="45"/>
      <c r="E132" s="45"/>
      <c r="F132" s="45"/>
      <c r="G132" s="45"/>
      <c r="H132" s="45"/>
      <c r="I132" s="45"/>
      <c r="J132" s="45"/>
      <c r="K132" s="45"/>
      <c r="L132" s="45"/>
      <c r="M132" s="45"/>
      <c r="N132" s="45"/>
      <c r="O132" s="45"/>
      <c r="P132" s="171"/>
      <c r="AF132" s="46"/>
    </row>
    <row r="133" spans="3:32" ht="13.5">
      <c r="C133" s="182"/>
      <c r="D133" s="183"/>
      <c r="E133" s="183"/>
      <c r="F133" s="183"/>
      <c r="G133" s="183"/>
      <c r="H133" s="183"/>
      <c r="I133" s="183"/>
      <c r="J133" s="183"/>
      <c r="K133" s="183"/>
      <c r="L133" s="183"/>
      <c r="M133" s="183"/>
      <c r="N133" s="183"/>
      <c r="O133" s="183"/>
      <c r="P133" s="184"/>
      <c r="AF133" s="46"/>
    </row>
    <row r="134" ht="13.5">
      <c r="AF134" s="46"/>
    </row>
    <row r="135" ht="13.5">
      <c r="AF135" s="46"/>
    </row>
  </sheetData>
  <sheetProtection selectLockedCells="1" selectUnlockedCells="1"/>
  <mergeCells count="7">
    <mergeCell ref="K3:AC3"/>
    <mergeCell ref="K4:AC4"/>
    <mergeCell ref="K5:AC5"/>
    <mergeCell ref="R38:Z40"/>
    <mergeCell ref="Q43:Y50"/>
    <mergeCell ref="R52:Z54"/>
    <mergeCell ref="R55:AC56"/>
  </mergeCells>
  <conditionalFormatting sqref="Q43:Y50">
    <cfRule type="expression" priority="1" dxfId="0" stopIfTrue="1">
      <formula>IF(プレミア!Q43="",0,1)</formula>
    </cfRule>
  </conditionalFormatting>
  <printOptions/>
  <pageMargins left="0.7" right="0.7" top="0.75" bottom="0.75"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V177"/>
  <sheetViews>
    <sheetView workbookViewId="0" topLeftCell="A1">
      <pane ySplit="2" topLeftCell="A67" activePane="bottomLeft" state="frozen"/>
      <selection pane="topLeft" activeCell="A1" sqref="A1"/>
      <selection pane="bottomLeft" activeCell="G127" sqref="G127"/>
    </sheetView>
  </sheetViews>
  <sheetFormatPr defaultColWidth="9.00390625" defaultRowHeight="13.5"/>
  <cols>
    <col min="1" max="1" width="5.625" style="0" customWidth="1"/>
    <col min="2" max="15" width="4.625" style="0" customWidth="1"/>
    <col min="16" max="18" width="5.625" style="0" customWidth="1"/>
  </cols>
  <sheetData>
    <row r="1" spans="1:3" ht="13.5">
      <c r="A1" t="s">
        <v>217</v>
      </c>
      <c r="C1" t="s">
        <v>218</v>
      </c>
    </row>
    <row r="2" spans="2:15" ht="13.5">
      <c r="B2">
        <v>1</v>
      </c>
      <c r="C2">
        <v>2</v>
      </c>
      <c r="D2">
        <v>3</v>
      </c>
      <c r="E2">
        <v>4</v>
      </c>
      <c r="F2">
        <v>5</v>
      </c>
      <c r="G2">
        <v>6</v>
      </c>
      <c r="H2">
        <v>7</v>
      </c>
      <c r="I2">
        <v>8</v>
      </c>
      <c r="J2">
        <v>9</v>
      </c>
      <c r="K2">
        <v>10</v>
      </c>
      <c r="L2">
        <v>11</v>
      </c>
      <c r="M2">
        <v>12</v>
      </c>
      <c r="N2">
        <v>13</v>
      </c>
      <c r="O2">
        <v>14</v>
      </c>
    </row>
    <row r="3" spans="1:15" ht="13.5">
      <c r="A3">
        <v>6</v>
      </c>
      <c r="B3" s="185">
        <v>2</v>
      </c>
      <c r="C3" s="163">
        <v>1</v>
      </c>
      <c r="D3" s="163">
        <v>6</v>
      </c>
      <c r="E3" s="163">
        <v>5</v>
      </c>
      <c r="F3" s="163">
        <v>4</v>
      </c>
      <c r="G3" s="164">
        <v>3</v>
      </c>
      <c r="H3" s="186"/>
      <c r="I3" s="186"/>
      <c r="J3" s="186"/>
      <c r="K3" s="186"/>
      <c r="L3" s="186"/>
      <c r="M3" s="186"/>
      <c r="N3" s="186"/>
      <c r="O3" s="187"/>
    </row>
    <row r="4" spans="2:22" ht="13.5">
      <c r="B4" s="46">
        <v>3</v>
      </c>
      <c r="C4" s="45">
        <v>4</v>
      </c>
      <c r="D4" s="45">
        <v>1</v>
      </c>
      <c r="E4" s="122">
        <v>2</v>
      </c>
      <c r="F4" s="122">
        <v>6</v>
      </c>
      <c r="G4" s="188">
        <v>5</v>
      </c>
      <c r="H4" s="45"/>
      <c r="I4" s="45"/>
      <c r="J4" s="45"/>
      <c r="K4" s="45"/>
      <c r="L4" s="45"/>
      <c r="M4" s="45"/>
      <c r="N4" s="45"/>
      <c r="O4" s="189"/>
      <c r="Q4" s="190" t="s">
        <v>219</v>
      </c>
      <c r="R4" s="190"/>
      <c r="S4" s="190"/>
      <c r="T4" s="190"/>
      <c r="U4" s="190"/>
      <c r="V4" s="190"/>
    </row>
    <row r="5" spans="2:22" ht="13.5">
      <c r="B5" s="46">
        <v>4</v>
      </c>
      <c r="C5" s="45">
        <v>6</v>
      </c>
      <c r="D5" s="122">
        <v>5</v>
      </c>
      <c r="E5" s="122">
        <v>1</v>
      </c>
      <c r="F5" s="122">
        <v>3</v>
      </c>
      <c r="G5" s="188">
        <v>2</v>
      </c>
      <c r="H5" s="45"/>
      <c r="I5" s="45"/>
      <c r="J5" s="45"/>
      <c r="K5" s="45"/>
      <c r="L5" s="45"/>
      <c r="M5" s="45"/>
      <c r="N5" s="45"/>
      <c r="O5" s="189"/>
      <c r="Q5" s="190"/>
      <c r="R5" s="190"/>
      <c r="S5" s="190"/>
      <c r="T5" s="190"/>
      <c r="U5" s="190"/>
      <c r="V5" s="190"/>
    </row>
    <row r="6" spans="2:22" ht="13.5">
      <c r="B6" s="46">
        <v>5</v>
      </c>
      <c r="C6" s="122">
        <v>3</v>
      </c>
      <c r="D6" s="122">
        <v>2</v>
      </c>
      <c r="E6" s="122">
        <v>6</v>
      </c>
      <c r="F6" s="122">
        <v>1</v>
      </c>
      <c r="G6" s="188">
        <v>4</v>
      </c>
      <c r="H6" s="45"/>
      <c r="I6" s="45"/>
      <c r="J6" s="45"/>
      <c r="K6" s="45"/>
      <c r="L6" s="45"/>
      <c r="M6" s="45"/>
      <c r="N6" s="45"/>
      <c r="O6" s="189"/>
      <c r="Q6" s="190"/>
      <c r="R6" s="190"/>
      <c r="S6" s="190"/>
      <c r="T6" s="190"/>
      <c r="U6" s="190"/>
      <c r="V6" s="190"/>
    </row>
    <row r="7" spans="2:22" ht="13.5">
      <c r="B7" s="191">
        <v>6</v>
      </c>
      <c r="C7" s="192">
        <v>5</v>
      </c>
      <c r="D7" s="192">
        <v>4</v>
      </c>
      <c r="E7" s="192">
        <v>3</v>
      </c>
      <c r="F7" s="192">
        <v>2</v>
      </c>
      <c r="G7" s="193">
        <v>1</v>
      </c>
      <c r="H7" s="45"/>
      <c r="I7" s="45"/>
      <c r="J7" s="45"/>
      <c r="K7" s="45"/>
      <c r="L7" s="45"/>
      <c r="M7" s="45"/>
      <c r="N7" s="45"/>
      <c r="O7" s="189"/>
      <c r="Q7" s="190"/>
      <c r="R7" s="190"/>
      <c r="S7" s="190"/>
      <c r="T7" s="190"/>
      <c r="U7" s="190"/>
      <c r="V7" s="190"/>
    </row>
    <row r="8" spans="2:22" ht="13.5">
      <c r="B8" s="194"/>
      <c r="C8" s="45"/>
      <c r="D8" s="45"/>
      <c r="E8" s="45"/>
      <c r="F8" s="45"/>
      <c r="G8" s="45"/>
      <c r="H8" s="45"/>
      <c r="I8" s="45"/>
      <c r="J8" s="45"/>
      <c r="K8" s="45"/>
      <c r="L8" s="45"/>
      <c r="M8" s="45"/>
      <c r="N8" s="45"/>
      <c r="O8" s="189"/>
      <c r="Q8" s="190"/>
      <c r="R8" s="190"/>
      <c r="S8" s="190"/>
      <c r="T8" s="190"/>
      <c r="U8" s="190"/>
      <c r="V8" s="190"/>
    </row>
    <row r="9" spans="2:22" ht="13.5">
      <c r="B9" s="194"/>
      <c r="C9" s="45"/>
      <c r="D9" s="45"/>
      <c r="E9" s="45"/>
      <c r="F9" s="45"/>
      <c r="G9" s="45"/>
      <c r="H9" s="45"/>
      <c r="I9" s="45"/>
      <c r="J9" s="45"/>
      <c r="K9" s="45"/>
      <c r="L9" s="45"/>
      <c r="M9" s="45"/>
      <c r="N9" s="45"/>
      <c r="O9" s="189"/>
      <c r="Q9" s="190"/>
      <c r="R9" s="190"/>
      <c r="S9" s="190"/>
      <c r="T9" s="190"/>
      <c r="U9" s="190"/>
      <c r="V9" s="190"/>
    </row>
    <row r="10" spans="2:22" ht="13.5">
      <c r="B10" s="194"/>
      <c r="C10" s="45"/>
      <c r="D10" s="45"/>
      <c r="E10" s="45"/>
      <c r="F10" s="45"/>
      <c r="G10" s="45"/>
      <c r="H10" s="45"/>
      <c r="I10" s="45"/>
      <c r="J10" s="45"/>
      <c r="K10" s="45"/>
      <c r="L10" s="45"/>
      <c r="M10" s="45"/>
      <c r="N10" s="45"/>
      <c r="O10" s="189"/>
      <c r="Q10" s="190"/>
      <c r="R10" s="190"/>
      <c r="S10" s="190"/>
      <c r="T10" s="190"/>
      <c r="U10" s="190"/>
      <c r="V10" s="190"/>
    </row>
    <row r="11" spans="2:22" ht="13.5">
      <c r="B11" s="194"/>
      <c r="C11" s="45"/>
      <c r="D11" s="45"/>
      <c r="E11" s="45"/>
      <c r="F11" s="45"/>
      <c r="G11" s="45"/>
      <c r="H11" s="45"/>
      <c r="I11" s="45"/>
      <c r="J11" s="45"/>
      <c r="K11" s="45"/>
      <c r="L11" s="45"/>
      <c r="M11" s="45"/>
      <c r="N11" s="45"/>
      <c r="O11" s="189"/>
      <c r="Q11" s="190"/>
      <c r="R11" s="190"/>
      <c r="S11" s="190"/>
      <c r="T11" s="190"/>
      <c r="U11" s="190"/>
      <c r="V11" s="190"/>
    </row>
    <row r="12" spans="2:15" ht="13.5">
      <c r="B12" s="194"/>
      <c r="C12" s="45"/>
      <c r="D12" s="45"/>
      <c r="E12" s="45"/>
      <c r="F12" s="45"/>
      <c r="G12" s="45"/>
      <c r="H12" s="45"/>
      <c r="I12" s="45"/>
      <c r="J12" s="45"/>
      <c r="K12" s="45"/>
      <c r="L12" s="45"/>
      <c r="M12" s="45"/>
      <c r="N12" s="45"/>
      <c r="O12" s="189"/>
    </row>
    <row r="13" spans="2:15" ht="13.5">
      <c r="B13" s="194"/>
      <c r="C13" s="45"/>
      <c r="D13" s="45"/>
      <c r="E13" s="45"/>
      <c r="F13" s="45"/>
      <c r="G13" s="45"/>
      <c r="H13" s="45"/>
      <c r="I13" s="45"/>
      <c r="J13" s="45"/>
      <c r="K13" s="45"/>
      <c r="L13" s="45"/>
      <c r="M13" s="45"/>
      <c r="N13" s="45"/>
      <c r="O13" s="189"/>
    </row>
    <row r="14" spans="2:15" ht="13.5">
      <c r="B14" s="194"/>
      <c r="C14" s="45"/>
      <c r="D14" s="45"/>
      <c r="E14" s="45"/>
      <c r="F14" s="45"/>
      <c r="G14" s="45"/>
      <c r="H14" s="45"/>
      <c r="I14" s="45"/>
      <c r="J14" s="45"/>
      <c r="K14" s="45"/>
      <c r="L14" s="45"/>
      <c r="M14" s="45"/>
      <c r="N14" s="45"/>
      <c r="O14" s="189"/>
    </row>
    <row r="15" spans="2:15" ht="13.5">
      <c r="B15" s="194"/>
      <c r="C15" s="45"/>
      <c r="D15" s="45"/>
      <c r="E15" s="45"/>
      <c r="F15" s="45"/>
      <c r="G15" s="45"/>
      <c r="H15" s="45"/>
      <c r="I15" s="45"/>
      <c r="J15" s="45"/>
      <c r="K15" s="45"/>
      <c r="L15" s="45"/>
      <c r="M15" s="45"/>
      <c r="N15" s="45"/>
      <c r="O15" s="189"/>
    </row>
    <row r="16" spans="1:15" ht="13.5">
      <c r="A16">
        <v>7</v>
      </c>
      <c r="B16" s="185">
        <v>2</v>
      </c>
      <c r="C16" s="163">
        <v>1</v>
      </c>
      <c r="D16" s="163">
        <v>0</v>
      </c>
      <c r="E16" s="163">
        <v>7</v>
      </c>
      <c r="F16" s="163">
        <v>6</v>
      </c>
      <c r="G16" s="163">
        <v>5</v>
      </c>
      <c r="H16" s="164">
        <v>4</v>
      </c>
      <c r="I16" s="186"/>
      <c r="J16" s="186"/>
      <c r="K16" s="186"/>
      <c r="L16" s="186"/>
      <c r="M16" s="186"/>
      <c r="N16" s="186"/>
      <c r="O16" s="187"/>
    </row>
    <row r="17" spans="2:15" ht="13.5">
      <c r="B17" s="46">
        <v>3</v>
      </c>
      <c r="C17" s="45">
        <v>4</v>
      </c>
      <c r="D17" s="45">
        <v>1</v>
      </c>
      <c r="E17" s="122">
        <v>2</v>
      </c>
      <c r="F17" s="122">
        <v>0</v>
      </c>
      <c r="G17" s="122">
        <v>7</v>
      </c>
      <c r="H17" s="188">
        <v>6</v>
      </c>
      <c r="I17" s="45"/>
      <c r="J17" s="45"/>
      <c r="K17" s="45"/>
      <c r="L17" s="45"/>
      <c r="M17" s="45"/>
      <c r="N17" s="45"/>
      <c r="O17" s="189"/>
    </row>
    <row r="18" spans="2:15" ht="13.5">
      <c r="B18" s="46">
        <v>4</v>
      </c>
      <c r="C18" s="45">
        <v>6</v>
      </c>
      <c r="D18" s="45">
        <v>5</v>
      </c>
      <c r="E18" s="45">
        <v>1</v>
      </c>
      <c r="F18" s="122">
        <v>3</v>
      </c>
      <c r="G18" s="122">
        <v>2</v>
      </c>
      <c r="H18" s="195">
        <v>0</v>
      </c>
      <c r="I18" s="45"/>
      <c r="J18" s="45"/>
      <c r="K18" s="45"/>
      <c r="L18" s="45"/>
      <c r="M18" s="45"/>
      <c r="N18" s="45"/>
      <c r="O18" s="189"/>
    </row>
    <row r="19" spans="2:15" ht="13.5">
      <c r="B19" s="46">
        <v>5</v>
      </c>
      <c r="C19" s="122">
        <v>0</v>
      </c>
      <c r="D19" s="122">
        <v>7</v>
      </c>
      <c r="E19" s="122">
        <v>6</v>
      </c>
      <c r="F19" s="122">
        <v>1</v>
      </c>
      <c r="G19" s="122">
        <v>4</v>
      </c>
      <c r="H19" s="188">
        <v>3</v>
      </c>
      <c r="I19" s="45"/>
      <c r="J19" s="45"/>
      <c r="K19" s="45"/>
      <c r="L19" s="45"/>
      <c r="M19" s="45"/>
      <c r="N19" s="45"/>
      <c r="O19" s="189"/>
    </row>
    <row r="20" spans="2:15" ht="13.5">
      <c r="B20" s="46">
        <v>6</v>
      </c>
      <c r="C20" s="122">
        <v>3</v>
      </c>
      <c r="D20" s="122">
        <v>2</v>
      </c>
      <c r="E20" s="122">
        <v>0</v>
      </c>
      <c r="F20" s="122">
        <v>7</v>
      </c>
      <c r="G20" s="122">
        <v>1</v>
      </c>
      <c r="H20" s="188">
        <v>5</v>
      </c>
      <c r="I20" s="45"/>
      <c r="J20" s="45"/>
      <c r="K20" s="45"/>
      <c r="L20" s="45"/>
      <c r="M20" s="45"/>
      <c r="N20" s="45"/>
      <c r="O20" s="189"/>
    </row>
    <row r="21" spans="2:15" ht="13.5">
      <c r="B21" s="46">
        <v>7</v>
      </c>
      <c r="C21" s="122">
        <v>5</v>
      </c>
      <c r="D21" s="122">
        <v>4</v>
      </c>
      <c r="E21" s="122">
        <v>3</v>
      </c>
      <c r="F21" s="122">
        <v>2</v>
      </c>
      <c r="G21" s="122">
        <v>0</v>
      </c>
      <c r="H21" s="188">
        <v>1</v>
      </c>
      <c r="I21" s="45"/>
      <c r="J21" s="45"/>
      <c r="K21" s="45"/>
      <c r="L21" s="45"/>
      <c r="M21" s="45"/>
      <c r="N21" s="45"/>
      <c r="O21" s="189"/>
    </row>
    <row r="22" spans="2:15" ht="13.5">
      <c r="B22" s="191">
        <v>0</v>
      </c>
      <c r="C22" s="192">
        <v>7</v>
      </c>
      <c r="D22" s="192">
        <v>6</v>
      </c>
      <c r="E22" s="192">
        <v>5</v>
      </c>
      <c r="F22" s="192">
        <v>4</v>
      </c>
      <c r="G22" s="192">
        <v>3</v>
      </c>
      <c r="H22" s="193">
        <v>2</v>
      </c>
      <c r="I22" s="45"/>
      <c r="J22" s="45"/>
      <c r="K22" s="45"/>
      <c r="L22" s="45"/>
      <c r="M22" s="45"/>
      <c r="N22" s="45"/>
      <c r="O22" s="189"/>
    </row>
    <row r="23" spans="2:15" ht="13.5">
      <c r="B23" s="194"/>
      <c r="C23" s="45"/>
      <c r="D23" s="45"/>
      <c r="E23" s="45"/>
      <c r="F23" s="45"/>
      <c r="G23" s="45"/>
      <c r="H23" s="45"/>
      <c r="I23" s="45"/>
      <c r="J23" s="45"/>
      <c r="K23" s="45"/>
      <c r="L23" s="45"/>
      <c r="M23" s="45"/>
      <c r="N23" s="45"/>
      <c r="O23" s="189"/>
    </row>
    <row r="24" spans="2:15" ht="13.5">
      <c r="B24" s="194"/>
      <c r="C24" s="45"/>
      <c r="D24" s="45"/>
      <c r="E24" s="45"/>
      <c r="F24" s="45"/>
      <c r="G24" s="45"/>
      <c r="H24" s="45"/>
      <c r="I24" s="45"/>
      <c r="J24" s="45"/>
      <c r="K24" s="45"/>
      <c r="L24" s="45"/>
      <c r="M24" s="45"/>
      <c r="N24" s="45"/>
      <c r="O24" s="189"/>
    </row>
    <row r="25" spans="2:15" ht="13.5">
      <c r="B25" s="194"/>
      <c r="C25" s="45"/>
      <c r="D25" s="45"/>
      <c r="E25" s="45"/>
      <c r="F25" s="45"/>
      <c r="G25" s="45"/>
      <c r="H25" s="45"/>
      <c r="I25" s="45"/>
      <c r="J25" s="45"/>
      <c r="K25" s="45"/>
      <c r="L25" s="45"/>
      <c r="M25" s="45"/>
      <c r="N25" s="45"/>
      <c r="O25" s="189"/>
    </row>
    <row r="26" spans="2:15" ht="13.5">
      <c r="B26" s="194"/>
      <c r="C26" s="45"/>
      <c r="D26" s="45"/>
      <c r="E26" s="45"/>
      <c r="F26" s="45"/>
      <c r="G26" s="45"/>
      <c r="H26" s="45"/>
      <c r="I26" s="45"/>
      <c r="J26" s="45"/>
      <c r="K26" s="45"/>
      <c r="L26" s="45"/>
      <c r="M26" s="45"/>
      <c r="N26" s="45"/>
      <c r="O26" s="189"/>
    </row>
    <row r="27" spans="2:15" ht="13.5">
      <c r="B27" s="194"/>
      <c r="C27" s="45"/>
      <c r="D27" s="45"/>
      <c r="E27" s="45"/>
      <c r="F27" s="45"/>
      <c r="G27" s="45"/>
      <c r="H27" s="45"/>
      <c r="I27" s="45"/>
      <c r="J27" s="45"/>
      <c r="K27" s="45"/>
      <c r="L27" s="45"/>
      <c r="M27" s="45"/>
      <c r="N27" s="45"/>
      <c r="O27" s="189"/>
    </row>
    <row r="28" spans="2:15" ht="13.5">
      <c r="B28" s="194"/>
      <c r="C28" s="45"/>
      <c r="D28" s="45"/>
      <c r="E28" s="45"/>
      <c r="F28" s="45"/>
      <c r="G28" s="45"/>
      <c r="H28" s="45"/>
      <c r="I28" s="45"/>
      <c r="J28" s="45"/>
      <c r="K28" s="45"/>
      <c r="L28" s="45"/>
      <c r="M28" s="45"/>
      <c r="N28" s="45"/>
      <c r="O28" s="189"/>
    </row>
    <row r="29" spans="2:15" ht="13.5">
      <c r="B29" s="194"/>
      <c r="C29" s="45"/>
      <c r="D29" s="45"/>
      <c r="E29" s="45"/>
      <c r="F29" s="45"/>
      <c r="G29" s="45"/>
      <c r="H29" s="45"/>
      <c r="I29" s="45"/>
      <c r="J29" s="45"/>
      <c r="K29" s="45"/>
      <c r="L29" s="45"/>
      <c r="M29" s="45"/>
      <c r="N29" s="45"/>
      <c r="O29" s="189"/>
    </row>
    <row r="30" spans="1:15" ht="13.5">
      <c r="A30">
        <v>8</v>
      </c>
      <c r="B30" s="185">
        <v>6</v>
      </c>
      <c r="C30" s="163">
        <v>7</v>
      </c>
      <c r="D30" s="163">
        <v>5</v>
      </c>
      <c r="E30" s="163">
        <v>8</v>
      </c>
      <c r="F30" s="163">
        <v>3</v>
      </c>
      <c r="G30" s="163">
        <v>1</v>
      </c>
      <c r="H30" s="163">
        <v>2</v>
      </c>
      <c r="I30" s="164">
        <v>4</v>
      </c>
      <c r="J30" s="186"/>
      <c r="K30" s="186"/>
      <c r="L30" s="186"/>
      <c r="M30" s="186"/>
      <c r="N30" s="186"/>
      <c r="O30" s="187"/>
    </row>
    <row r="31" spans="2:17" ht="13.5">
      <c r="B31" s="46">
        <v>8</v>
      </c>
      <c r="C31" s="45">
        <v>6</v>
      </c>
      <c r="D31" s="45">
        <v>7</v>
      </c>
      <c r="E31" s="45">
        <v>5</v>
      </c>
      <c r="F31" s="45">
        <v>4</v>
      </c>
      <c r="G31" s="45">
        <v>2</v>
      </c>
      <c r="H31" s="45">
        <v>3</v>
      </c>
      <c r="I31" s="195">
        <v>1</v>
      </c>
      <c r="J31" s="45"/>
      <c r="K31" s="45"/>
      <c r="L31" s="45"/>
      <c r="M31" s="45"/>
      <c r="N31" s="45"/>
      <c r="O31" s="189"/>
      <c r="Q31" t="s">
        <v>220</v>
      </c>
    </row>
    <row r="32" spans="2:15" ht="13.5">
      <c r="B32" s="46">
        <v>5</v>
      </c>
      <c r="C32" s="45">
        <v>8</v>
      </c>
      <c r="D32" s="45">
        <v>6</v>
      </c>
      <c r="E32" s="45">
        <v>7</v>
      </c>
      <c r="F32" s="45">
        <v>1</v>
      </c>
      <c r="G32" s="45">
        <v>3</v>
      </c>
      <c r="H32" s="45">
        <v>4</v>
      </c>
      <c r="I32" s="195">
        <v>2</v>
      </c>
      <c r="J32" s="45"/>
      <c r="K32" s="45"/>
      <c r="L32" s="45"/>
      <c r="M32" s="45"/>
      <c r="N32" s="45"/>
      <c r="O32" s="189"/>
    </row>
    <row r="33" spans="2:15" ht="13.5">
      <c r="B33" s="46">
        <v>7</v>
      </c>
      <c r="C33" s="45">
        <v>5</v>
      </c>
      <c r="D33" s="45">
        <v>8</v>
      </c>
      <c r="E33" s="45">
        <v>6</v>
      </c>
      <c r="F33" s="45">
        <v>2</v>
      </c>
      <c r="G33" s="45">
        <v>4</v>
      </c>
      <c r="H33" s="45">
        <v>1</v>
      </c>
      <c r="I33" s="195">
        <v>3</v>
      </c>
      <c r="J33" s="45"/>
      <c r="K33" s="45"/>
      <c r="L33" s="45"/>
      <c r="M33" s="45"/>
      <c r="N33" s="45"/>
      <c r="O33" s="189"/>
    </row>
    <row r="34" spans="2:15" ht="13.5">
      <c r="B34" s="46">
        <v>3</v>
      </c>
      <c r="C34" s="45">
        <v>4</v>
      </c>
      <c r="D34" s="45">
        <v>1</v>
      </c>
      <c r="E34" s="45">
        <v>2</v>
      </c>
      <c r="F34" s="45">
        <v>7</v>
      </c>
      <c r="G34" s="45">
        <v>8</v>
      </c>
      <c r="H34" s="45">
        <v>5</v>
      </c>
      <c r="I34" s="195">
        <v>6</v>
      </c>
      <c r="J34" s="45"/>
      <c r="K34" s="45"/>
      <c r="L34" s="45"/>
      <c r="M34" s="45"/>
      <c r="N34" s="45"/>
      <c r="O34" s="189"/>
    </row>
    <row r="35" spans="2:15" ht="13.5">
      <c r="B35" s="46">
        <v>4</v>
      </c>
      <c r="C35" s="45">
        <v>3</v>
      </c>
      <c r="D35" s="45">
        <v>2</v>
      </c>
      <c r="E35" s="45">
        <v>1</v>
      </c>
      <c r="F35" s="45">
        <v>8</v>
      </c>
      <c r="G35" s="45">
        <v>7</v>
      </c>
      <c r="H35" s="45">
        <v>6</v>
      </c>
      <c r="I35" s="195">
        <v>5</v>
      </c>
      <c r="J35" s="45"/>
      <c r="K35" s="45"/>
      <c r="L35" s="45"/>
      <c r="M35" s="45"/>
      <c r="N35" s="45"/>
      <c r="O35" s="189"/>
    </row>
    <row r="36" spans="2:15" ht="13.5">
      <c r="B36" s="191">
        <v>2</v>
      </c>
      <c r="C36" s="196">
        <v>1</v>
      </c>
      <c r="D36" s="196">
        <v>4</v>
      </c>
      <c r="E36" s="196">
        <v>3</v>
      </c>
      <c r="F36" s="196">
        <v>6</v>
      </c>
      <c r="G36" s="196">
        <v>5</v>
      </c>
      <c r="H36" s="196">
        <v>8</v>
      </c>
      <c r="I36" s="197">
        <v>7</v>
      </c>
      <c r="J36" s="45"/>
      <c r="K36" s="45"/>
      <c r="L36" s="45"/>
      <c r="M36" s="45"/>
      <c r="N36" s="45"/>
      <c r="O36" s="189"/>
    </row>
    <row r="37" spans="2:15" ht="13.5">
      <c r="B37" s="163"/>
      <c r="C37" s="163"/>
      <c r="D37" s="163"/>
      <c r="E37" s="163"/>
      <c r="F37" s="163"/>
      <c r="G37" s="163"/>
      <c r="H37" s="163"/>
      <c r="I37" s="163"/>
      <c r="J37" s="45"/>
      <c r="K37" s="45"/>
      <c r="L37" s="45"/>
      <c r="M37" s="45"/>
      <c r="N37" s="45"/>
      <c r="O37" s="189"/>
    </row>
    <row r="38" spans="2:15" ht="13.5">
      <c r="B38" s="194"/>
      <c r="C38" s="45"/>
      <c r="D38" s="45"/>
      <c r="E38" s="45"/>
      <c r="F38" s="45"/>
      <c r="G38" s="45"/>
      <c r="H38" s="45"/>
      <c r="I38" s="45"/>
      <c r="J38" s="45"/>
      <c r="K38" s="45"/>
      <c r="L38" s="45"/>
      <c r="M38" s="45"/>
      <c r="N38" s="45"/>
      <c r="O38" s="189"/>
    </row>
    <row r="39" spans="2:15" ht="13.5">
      <c r="B39" s="194"/>
      <c r="C39" s="45"/>
      <c r="D39" s="45"/>
      <c r="E39" s="45"/>
      <c r="F39" s="45"/>
      <c r="G39" s="45"/>
      <c r="H39" s="45"/>
      <c r="I39" s="45"/>
      <c r="J39" s="45"/>
      <c r="K39" s="45"/>
      <c r="L39" s="45"/>
      <c r="M39" s="45"/>
      <c r="N39" s="45"/>
      <c r="O39" s="189"/>
    </row>
    <row r="40" spans="2:15" ht="13.5">
      <c r="B40" s="194"/>
      <c r="C40" s="45"/>
      <c r="D40" s="45"/>
      <c r="E40" s="45"/>
      <c r="F40" s="45"/>
      <c r="G40" s="45"/>
      <c r="H40" s="45"/>
      <c r="I40" s="45"/>
      <c r="J40" s="45"/>
      <c r="K40" s="45"/>
      <c r="L40" s="45"/>
      <c r="M40" s="45"/>
      <c r="N40" s="45"/>
      <c r="O40" s="189"/>
    </row>
    <row r="41" spans="2:15" ht="13.5">
      <c r="B41" s="194"/>
      <c r="C41" s="45"/>
      <c r="D41" s="45"/>
      <c r="E41" s="45"/>
      <c r="F41" s="45"/>
      <c r="G41" s="45"/>
      <c r="H41" s="45"/>
      <c r="I41" s="45"/>
      <c r="J41" s="45"/>
      <c r="K41" s="45"/>
      <c r="L41" s="45"/>
      <c r="M41" s="45"/>
      <c r="N41" s="45"/>
      <c r="O41" s="189"/>
    </row>
    <row r="42" spans="2:15" ht="13.5">
      <c r="B42" s="194"/>
      <c r="C42" s="45"/>
      <c r="D42" s="45"/>
      <c r="E42" s="45"/>
      <c r="F42" s="45"/>
      <c r="G42" s="45"/>
      <c r="H42" s="45"/>
      <c r="I42" s="45"/>
      <c r="J42" s="45"/>
      <c r="K42" s="45"/>
      <c r="L42" s="45"/>
      <c r="M42" s="45"/>
      <c r="N42" s="45"/>
      <c r="O42" s="189"/>
    </row>
    <row r="43" spans="1:15" ht="13.5">
      <c r="A43">
        <v>9</v>
      </c>
      <c r="B43" s="185">
        <v>2</v>
      </c>
      <c r="C43" s="163">
        <v>1</v>
      </c>
      <c r="D43" s="163">
        <v>0</v>
      </c>
      <c r="E43" s="163">
        <v>9</v>
      </c>
      <c r="F43" s="163">
        <v>8</v>
      </c>
      <c r="G43" s="163">
        <v>7</v>
      </c>
      <c r="H43" s="163">
        <v>6</v>
      </c>
      <c r="I43" s="163">
        <v>5</v>
      </c>
      <c r="J43" s="164">
        <v>4</v>
      </c>
      <c r="K43" s="186"/>
      <c r="L43" s="186"/>
      <c r="M43" s="186"/>
      <c r="N43" s="186"/>
      <c r="O43" s="187"/>
    </row>
    <row r="44" spans="2:15" ht="13.5">
      <c r="B44" s="46">
        <v>3</v>
      </c>
      <c r="C44" s="45">
        <v>4</v>
      </c>
      <c r="D44" s="45">
        <v>1</v>
      </c>
      <c r="E44" s="122">
        <v>2</v>
      </c>
      <c r="F44" s="45">
        <v>0</v>
      </c>
      <c r="G44" s="122">
        <v>9</v>
      </c>
      <c r="H44" s="122">
        <v>8</v>
      </c>
      <c r="I44" s="122">
        <v>7</v>
      </c>
      <c r="J44" s="188">
        <v>6</v>
      </c>
      <c r="K44" s="45"/>
      <c r="L44" s="45"/>
      <c r="M44" s="45"/>
      <c r="N44" s="45"/>
      <c r="O44" s="189"/>
    </row>
    <row r="45" spans="2:15" ht="13.5">
      <c r="B45" s="46">
        <v>4</v>
      </c>
      <c r="C45" s="45">
        <v>6</v>
      </c>
      <c r="D45" s="45">
        <v>5</v>
      </c>
      <c r="E45" s="45">
        <v>1</v>
      </c>
      <c r="F45" s="122">
        <v>3</v>
      </c>
      <c r="G45" s="122">
        <v>2</v>
      </c>
      <c r="H45" s="45">
        <v>0</v>
      </c>
      <c r="I45" s="122">
        <v>9</v>
      </c>
      <c r="J45" s="188">
        <v>8</v>
      </c>
      <c r="K45" s="45"/>
      <c r="L45" s="45"/>
      <c r="M45" s="45"/>
      <c r="N45" s="45"/>
      <c r="O45" s="189"/>
    </row>
    <row r="46" spans="2:15" ht="13.5">
      <c r="B46" s="46">
        <v>5</v>
      </c>
      <c r="C46" s="45">
        <v>8</v>
      </c>
      <c r="D46" s="45">
        <v>7</v>
      </c>
      <c r="E46" s="122">
        <v>6</v>
      </c>
      <c r="F46" s="45">
        <v>1</v>
      </c>
      <c r="G46" s="122">
        <v>4</v>
      </c>
      <c r="H46" s="122">
        <v>3</v>
      </c>
      <c r="I46" s="122">
        <v>2</v>
      </c>
      <c r="J46" s="195">
        <v>0</v>
      </c>
      <c r="K46" s="45"/>
      <c r="L46" s="45"/>
      <c r="M46" s="45"/>
      <c r="N46" s="45"/>
      <c r="O46" s="189"/>
    </row>
    <row r="47" spans="2:15" ht="13.5">
      <c r="B47" s="46">
        <v>6</v>
      </c>
      <c r="C47" s="45">
        <v>0</v>
      </c>
      <c r="D47" s="45">
        <v>9</v>
      </c>
      <c r="E47" s="122">
        <v>8</v>
      </c>
      <c r="F47" s="122">
        <v>7</v>
      </c>
      <c r="G47" s="45">
        <v>1</v>
      </c>
      <c r="H47" s="122">
        <v>5</v>
      </c>
      <c r="I47" s="122">
        <v>4</v>
      </c>
      <c r="J47" s="188">
        <v>3</v>
      </c>
      <c r="K47" s="45"/>
      <c r="L47" s="45"/>
      <c r="M47" s="45"/>
      <c r="N47" s="45"/>
      <c r="O47" s="189"/>
    </row>
    <row r="48" spans="2:15" ht="13.5">
      <c r="B48" s="46">
        <v>7</v>
      </c>
      <c r="C48" s="45">
        <v>3</v>
      </c>
      <c r="D48" s="45">
        <v>2</v>
      </c>
      <c r="E48" s="45">
        <v>0</v>
      </c>
      <c r="F48" s="122">
        <v>9</v>
      </c>
      <c r="G48" s="122">
        <v>8</v>
      </c>
      <c r="H48" s="45">
        <v>1</v>
      </c>
      <c r="I48" s="122">
        <v>6</v>
      </c>
      <c r="J48" s="188">
        <v>5</v>
      </c>
      <c r="K48" s="45"/>
      <c r="L48" s="45"/>
      <c r="M48" s="45"/>
      <c r="N48" s="45"/>
      <c r="O48" s="189"/>
    </row>
    <row r="49" spans="2:15" ht="13.5">
      <c r="B49" s="46">
        <v>8</v>
      </c>
      <c r="C49" s="45">
        <v>5</v>
      </c>
      <c r="D49" s="45">
        <v>4</v>
      </c>
      <c r="E49" s="122">
        <v>3</v>
      </c>
      <c r="F49" s="122">
        <v>2</v>
      </c>
      <c r="G49" s="45">
        <v>0</v>
      </c>
      <c r="H49" s="122">
        <v>9</v>
      </c>
      <c r="I49" s="45">
        <v>1</v>
      </c>
      <c r="J49" s="188">
        <v>7</v>
      </c>
      <c r="K49" s="45"/>
      <c r="L49" s="45"/>
      <c r="M49" s="45"/>
      <c r="N49" s="45"/>
      <c r="O49" s="189"/>
    </row>
    <row r="50" spans="2:15" ht="13.5">
      <c r="B50" s="46">
        <v>9</v>
      </c>
      <c r="C50" s="45">
        <v>7</v>
      </c>
      <c r="D50" s="45">
        <v>6</v>
      </c>
      <c r="E50" s="45">
        <v>5</v>
      </c>
      <c r="F50" s="45">
        <v>4</v>
      </c>
      <c r="G50" s="45">
        <v>3</v>
      </c>
      <c r="H50" s="45">
        <v>2</v>
      </c>
      <c r="I50" s="45">
        <v>0</v>
      </c>
      <c r="J50" s="195">
        <v>1</v>
      </c>
      <c r="K50" s="45"/>
      <c r="L50" s="45"/>
      <c r="M50" s="45"/>
      <c r="N50" s="45"/>
      <c r="O50" s="189"/>
    </row>
    <row r="51" spans="2:15" ht="13.5">
      <c r="B51" s="191">
        <v>0</v>
      </c>
      <c r="C51" s="196">
        <v>9</v>
      </c>
      <c r="D51" s="196">
        <v>8</v>
      </c>
      <c r="E51" s="192">
        <v>7</v>
      </c>
      <c r="F51" s="192">
        <v>6</v>
      </c>
      <c r="G51" s="192">
        <v>5</v>
      </c>
      <c r="H51" s="192">
        <v>4</v>
      </c>
      <c r="I51" s="192">
        <v>3</v>
      </c>
      <c r="J51" s="193">
        <v>2</v>
      </c>
      <c r="K51" s="45"/>
      <c r="L51" s="45"/>
      <c r="M51" s="45"/>
      <c r="N51" s="45"/>
      <c r="O51" s="189"/>
    </row>
    <row r="52" spans="2:15" ht="13.5">
      <c r="B52" s="194"/>
      <c r="C52" s="45"/>
      <c r="D52" s="45"/>
      <c r="E52" s="45"/>
      <c r="F52" s="45"/>
      <c r="G52" s="45"/>
      <c r="H52" s="45"/>
      <c r="I52" s="45"/>
      <c r="J52" s="45"/>
      <c r="K52" s="45"/>
      <c r="L52" s="45"/>
      <c r="M52" s="45"/>
      <c r="N52" s="45"/>
      <c r="O52" s="189"/>
    </row>
    <row r="53" spans="2:15" ht="13.5">
      <c r="B53" s="194"/>
      <c r="C53" s="45"/>
      <c r="D53" s="45"/>
      <c r="E53" s="45"/>
      <c r="F53" s="45"/>
      <c r="G53" s="45"/>
      <c r="H53" s="45"/>
      <c r="I53" s="45"/>
      <c r="J53" s="45"/>
      <c r="K53" s="45"/>
      <c r="L53" s="45"/>
      <c r="M53" s="45"/>
      <c r="N53" s="45"/>
      <c r="O53" s="189"/>
    </row>
    <row r="54" spans="2:15" ht="13.5">
      <c r="B54" s="194"/>
      <c r="C54" s="45"/>
      <c r="D54" s="45"/>
      <c r="E54" s="45"/>
      <c r="F54" s="45"/>
      <c r="G54" s="45"/>
      <c r="H54" s="45"/>
      <c r="I54" s="45"/>
      <c r="J54" s="45"/>
      <c r="K54" s="45"/>
      <c r="L54" s="45"/>
      <c r="M54" s="45"/>
      <c r="N54" s="45"/>
      <c r="O54" s="189"/>
    </row>
    <row r="55" spans="2:15" ht="13.5">
      <c r="B55" s="194"/>
      <c r="C55" s="45"/>
      <c r="D55" s="45"/>
      <c r="E55" s="45"/>
      <c r="F55" s="45"/>
      <c r="G55" s="45"/>
      <c r="H55" s="45"/>
      <c r="I55" s="45"/>
      <c r="J55" s="45"/>
      <c r="K55" s="45"/>
      <c r="L55" s="45"/>
      <c r="M55" s="45"/>
      <c r="N55" s="45"/>
      <c r="O55" s="189"/>
    </row>
    <row r="56" spans="2:15" ht="13.5">
      <c r="B56" s="194"/>
      <c r="C56" s="45"/>
      <c r="D56" s="45"/>
      <c r="E56" s="45"/>
      <c r="F56" s="45"/>
      <c r="G56" s="45"/>
      <c r="H56" s="45"/>
      <c r="I56" s="45"/>
      <c r="J56" s="45"/>
      <c r="K56" s="45"/>
      <c r="L56" s="45"/>
      <c r="M56" s="45"/>
      <c r="N56" s="45"/>
      <c r="O56" s="189"/>
    </row>
    <row r="57" spans="1:17" ht="13.5">
      <c r="A57">
        <v>10</v>
      </c>
      <c r="B57" s="185">
        <v>10</v>
      </c>
      <c r="C57" s="163">
        <v>4</v>
      </c>
      <c r="D57" s="163">
        <v>5</v>
      </c>
      <c r="E57" s="163">
        <v>2</v>
      </c>
      <c r="F57" s="163">
        <v>3</v>
      </c>
      <c r="G57" s="163">
        <v>8</v>
      </c>
      <c r="H57" s="163">
        <v>9</v>
      </c>
      <c r="I57" s="163">
        <v>6</v>
      </c>
      <c r="J57" s="163">
        <v>7</v>
      </c>
      <c r="K57" s="164">
        <v>1</v>
      </c>
      <c r="L57" s="186"/>
      <c r="M57" s="186"/>
      <c r="N57" s="186"/>
      <c r="O57" s="187"/>
      <c r="Q57" t="s">
        <v>221</v>
      </c>
    </row>
    <row r="58" spans="2:15" ht="13.5">
      <c r="B58" s="46">
        <v>6</v>
      </c>
      <c r="C58" s="45">
        <v>10</v>
      </c>
      <c r="D58" s="45">
        <v>7</v>
      </c>
      <c r="E58" s="45">
        <v>9</v>
      </c>
      <c r="F58" s="45">
        <v>8</v>
      </c>
      <c r="G58" s="45">
        <v>1</v>
      </c>
      <c r="H58" s="45">
        <v>3</v>
      </c>
      <c r="I58" s="45">
        <v>5</v>
      </c>
      <c r="J58" s="45">
        <v>4</v>
      </c>
      <c r="K58" s="195">
        <v>2</v>
      </c>
      <c r="L58" s="45"/>
      <c r="M58" s="45"/>
      <c r="N58" s="45"/>
      <c r="O58" s="189"/>
    </row>
    <row r="59" spans="2:15" ht="13.5">
      <c r="B59" s="46">
        <v>8</v>
      </c>
      <c r="C59" s="45">
        <v>7</v>
      </c>
      <c r="D59" s="45">
        <v>6</v>
      </c>
      <c r="E59" s="45">
        <v>10</v>
      </c>
      <c r="F59" s="45">
        <v>9</v>
      </c>
      <c r="G59" s="45">
        <v>3</v>
      </c>
      <c r="H59" s="45">
        <v>2</v>
      </c>
      <c r="I59" s="45">
        <v>1</v>
      </c>
      <c r="J59" s="45">
        <v>5</v>
      </c>
      <c r="K59" s="195">
        <v>4</v>
      </c>
      <c r="L59" s="45"/>
      <c r="M59" s="45"/>
      <c r="N59" s="45"/>
      <c r="O59" s="189"/>
    </row>
    <row r="60" spans="2:15" ht="13.5">
      <c r="B60" s="46">
        <v>5</v>
      </c>
      <c r="C60" s="45">
        <v>9</v>
      </c>
      <c r="D60" s="45">
        <v>10</v>
      </c>
      <c r="E60" s="45">
        <v>8</v>
      </c>
      <c r="F60" s="45">
        <v>1</v>
      </c>
      <c r="G60" s="45">
        <v>7</v>
      </c>
      <c r="H60" s="45">
        <v>6</v>
      </c>
      <c r="I60" s="45">
        <v>4</v>
      </c>
      <c r="J60" s="45">
        <v>2</v>
      </c>
      <c r="K60" s="195">
        <v>3</v>
      </c>
      <c r="L60" s="45"/>
      <c r="M60" s="45"/>
      <c r="N60" s="45"/>
      <c r="O60" s="189"/>
    </row>
    <row r="61" spans="2:15" ht="13.5">
      <c r="B61" s="46">
        <v>9</v>
      </c>
      <c r="C61" s="45">
        <v>3</v>
      </c>
      <c r="D61" s="45">
        <v>2</v>
      </c>
      <c r="E61" s="45">
        <v>6</v>
      </c>
      <c r="F61" s="45">
        <v>7</v>
      </c>
      <c r="G61" s="45">
        <v>4</v>
      </c>
      <c r="H61" s="45">
        <v>5</v>
      </c>
      <c r="I61" s="45">
        <v>10</v>
      </c>
      <c r="J61" s="45">
        <v>1</v>
      </c>
      <c r="K61" s="195">
        <v>8</v>
      </c>
      <c r="L61" s="45"/>
      <c r="M61" s="45"/>
      <c r="N61" s="45"/>
      <c r="O61" s="189"/>
    </row>
    <row r="62" spans="2:15" ht="13.5">
      <c r="B62" s="46">
        <v>7</v>
      </c>
      <c r="C62" s="45">
        <v>8</v>
      </c>
      <c r="D62" s="45">
        <v>9</v>
      </c>
      <c r="E62" s="45">
        <v>5</v>
      </c>
      <c r="F62" s="45">
        <v>4</v>
      </c>
      <c r="G62" s="45">
        <v>10</v>
      </c>
      <c r="H62" s="45">
        <v>1</v>
      </c>
      <c r="I62" s="45">
        <v>2</v>
      </c>
      <c r="J62" s="45">
        <v>3</v>
      </c>
      <c r="K62" s="195">
        <v>6</v>
      </c>
      <c r="L62" s="45"/>
      <c r="M62" s="45"/>
      <c r="N62" s="45"/>
      <c r="O62" s="189"/>
    </row>
    <row r="63" spans="2:15" ht="13.5">
      <c r="B63" s="46">
        <v>3</v>
      </c>
      <c r="C63" s="45">
        <v>6</v>
      </c>
      <c r="D63" s="45">
        <v>1</v>
      </c>
      <c r="E63" s="45">
        <v>7</v>
      </c>
      <c r="F63" s="45">
        <v>10</v>
      </c>
      <c r="G63" s="45">
        <v>2</v>
      </c>
      <c r="H63" s="45">
        <v>4</v>
      </c>
      <c r="I63" s="45">
        <v>9</v>
      </c>
      <c r="J63" s="45">
        <v>8</v>
      </c>
      <c r="K63" s="195">
        <v>5</v>
      </c>
      <c r="L63" s="45"/>
      <c r="M63" s="45"/>
      <c r="N63" s="45"/>
      <c r="O63" s="189"/>
    </row>
    <row r="64" spans="2:15" ht="13.5">
      <c r="B64" s="46">
        <v>4</v>
      </c>
      <c r="C64" s="45">
        <v>5</v>
      </c>
      <c r="D64" s="45">
        <v>8</v>
      </c>
      <c r="E64" s="45">
        <v>1</v>
      </c>
      <c r="F64" s="45">
        <v>2</v>
      </c>
      <c r="G64" s="45">
        <v>9</v>
      </c>
      <c r="H64" s="45">
        <v>10</v>
      </c>
      <c r="I64" s="45">
        <v>3</v>
      </c>
      <c r="J64" s="45">
        <v>6</v>
      </c>
      <c r="K64" s="195">
        <v>7</v>
      </c>
      <c r="L64" s="45"/>
      <c r="M64" s="45"/>
      <c r="N64" s="45"/>
      <c r="O64" s="189"/>
    </row>
    <row r="65" spans="2:15" ht="13.5">
      <c r="B65" s="191">
        <v>2</v>
      </c>
      <c r="C65" s="196">
        <v>1</v>
      </c>
      <c r="D65" s="196">
        <v>4</v>
      </c>
      <c r="E65" s="196">
        <v>3</v>
      </c>
      <c r="F65" s="196">
        <v>6</v>
      </c>
      <c r="G65" s="196">
        <v>5</v>
      </c>
      <c r="H65" s="196">
        <v>8</v>
      </c>
      <c r="I65" s="196">
        <v>7</v>
      </c>
      <c r="J65" s="196">
        <v>10</v>
      </c>
      <c r="K65" s="197">
        <v>9</v>
      </c>
      <c r="L65" s="45"/>
      <c r="M65" s="45"/>
      <c r="N65" s="45"/>
      <c r="O65" s="189"/>
    </row>
    <row r="66" spans="2:15" ht="13.5">
      <c r="B66" s="163"/>
      <c r="C66" s="163"/>
      <c r="D66" s="163"/>
      <c r="E66" s="163"/>
      <c r="F66" s="163"/>
      <c r="G66" s="163"/>
      <c r="H66" s="163"/>
      <c r="I66" s="163"/>
      <c r="J66" s="163"/>
      <c r="K66" s="163"/>
      <c r="L66" s="45"/>
      <c r="M66" s="45"/>
      <c r="N66" s="45"/>
      <c r="O66" s="189"/>
    </row>
    <row r="67" spans="2:15" ht="13.5">
      <c r="B67" s="45"/>
      <c r="C67" s="45"/>
      <c r="D67" s="45"/>
      <c r="E67" s="45"/>
      <c r="F67" s="45"/>
      <c r="G67" s="45"/>
      <c r="H67" s="45"/>
      <c r="I67" s="45"/>
      <c r="J67" s="45"/>
      <c r="K67" s="45"/>
      <c r="L67" s="45"/>
      <c r="M67" s="45"/>
      <c r="N67" s="45"/>
      <c r="O67" s="189"/>
    </row>
    <row r="68" spans="2:15" ht="13.5">
      <c r="B68" s="194"/>
      <c r="C68" s="45"/>
      <c r="D68" s="45"/>
      <c r="E68" s="45"/>
      <c r="F68" s="45"/>
      <c r="G68" s="45"/>
      <c r="H68" s="45"/>
      <c r="I68" s="45"/>
      <c r="J68" s="45"/>
      <c r="K68" s="45"/>
      <c r="L68" s="45"/>
      <c r="M68" s="45"/>
      <c r="N68" s="45"/>
      <c r="O68" s="189"/>
    </row>
    <row r="69" spans="2:15" ht="13.5">
      <c r="B69" s="194"/>
      <c r="C69" s="45"/>
      <c r="D69" s="45"/>
      <c r="E69" s="45"/>
      <c r="F69" s="45"/>
      <c r="G69" s="45"/>
      <c r="H69" s="45"/>
      <c r="I69" s="45"/>
      <c r="J69" s="45"/>
      <c r="K69" s="45"/>
      <c r="L69" s="45"/>
      <c r="M69" s="45"/>
      <c r="N69" s="45"/>
      <c r="O69" s="189"/>
    </row>
    <row r="70" spans="1:15" ht="13.5">
      <c r="A70">
        <v>11</v>
      </c>
      <c r="B70" s="185">
        <v>2</v>
      </c>
      <c r="C70" s="163">
        <v>1</v>
      </c>
      <c r="D70" s="163">
        <v>0</v>
      </c>
      <c r="E70" s="163">
        <v>11</v>
      </c>
      <c r="F70" s="163">
        <v>10</v>
      </c>
      <c r="G70" s="163">
        <v>9</v>
      </c>
      <c r="H70" s="163">
        <v>8</v>
      </c>
      <c r="I70" s="163">
        <v>7</v>
      </c>
      <c r="J70" s="163">
        <v>6</v>
      </c>
      <c r="K70" s="163">
        <v>5</v>
      </c>
      <c r="L70" s="164">
        <v>4</v>
      </c>
      <c r="M70" s="186"/>
      <c r="N70" s="186"/>
      <c r="O70" s="187"/>
    </row>
    <row r="71" spans="2:15" ht="13.5">
      <c r="B71" s="46">
        <v>3</v>
      </c>
      <c r="C71" s="45">
        <v>4</v>
      </c>
      <c r="D71" s="45">
        <v>1</v>
      </c>
      <c r="E71" s="122">
        <v>2</v>
      </c>
      <c r="F71" s="45">
        <v>0</v>
      </c>
      <c r="G71" s="122">
        <v>11</v>
      </c>
      <c r="H71" s="122">
        <v>10</v>
      </c>
      <c r="I71" s="122">
        <v>9</v>
      </c>
      <c r="J71" s="122">
        <v>8</v>
      </c>
      <c r="K71" s="122">
        <v>7</v>
      </c>
      <c r="L71" s="188">
        <v>6</v>
      </c>
      <c r="M71" s="45"/>
      <c r="N71" s="45"/>
      <c r="O71" s="189"/>
    </row>
    <row r="72" spans="2:15" ht="13.5">
      <c r="B72" s="46">
        <v>4</v>
      </c>
      <c r="C72" s="45">
        <v>6</v>
      </c>
      <c r="D72" s="45">
        <v>5</v>
      </c>
      <c r="E72" s="45">
        <v>1</v>
      </c>
      <c r="F72" s="122">
        <v>3</v>
      </c>
      <c r="G72" s="122">
        <v>2</v>
      </c>
      <c r="H72" s="45">
        <v>0</v>
      </c>
      <c r="I72" s="122">
        <v>11</v>
      </c>
      <c r="J72" s="122">
        <v>10</v>
      </c>
      <c r="K72" s="122">
        <v>9</v>
      </c>
      <c r="L72" s="188">
        <v>8</v>
      </c>
      <c r="M72" s="45"/>
      <c r="N72" s="45"/>
      <c r="O72" s="189"/>
    </row>
    <row r="73" spans="2:15" ht="13.5">
      <c r="B73" s="46">
        <v>5</v>
      </c>
      <c r="C73" s="122">
        <v>8</v>
      </c>
      <c r="D73" s="122">
        <v>7</v>
      </c>
      <c r="E73" s="122">
        <v>6</v>
      </c>
      <c r="F73" s="45">
        <v>1</v>
      </c>
      <c r="G73" s="122">
        <v>4</v>
      </c>
      <c r="H73" s="122">
        <v>3</v>
      </c>
      <c r="I73" s="122">
        <v>2</v>
      </c>
      <c r="J73" s="45">
        <v>0</v>
      </c>
      <c r="K73" s="122">
        <v>11</v>
      </c>
      <c r="L73" s="188">
        <v>10</v>
      </c>
      <c r="M73" s="45"/>
      <c r="N73" s="45"/>
      <c r="O73" s="189"/>
    </row>
    <row r="74" spans="2:15" ht="13.5">
      <c r="B74" s="46">
        <v>6</v>
      </c>
      <c r="C74" s="122">
        <v>10</v>
      </c>
      <c r="D74" s="122">
        <v>9</v>
      </c>
      <c r="E74" s="122">
        <v>8</v>
      </c>
      <c r="F74" s="122">
        <v>7</v>
      </c>
      <c r="G74" s="45">
        <v>1</v>
      </c>
      <c r="H74" s="122">
        <v>5</v>
      </c>
      <c r="I74" s="122">
        <v>4</v>
      </c>
      <c r="J74" s="122">
        <v>3</v>
      </c>
      <c r="K74" s="122">
        <v>2</v>
      </c>
      <c r="L74" s="195">
        <v>0</v>
      </c>
      <c r="M74" s="45"/>
      <c r="N74" s="45"/>
      <c r="O74" s="189"/>
    </row>
    <row r="75" spans="2:15" ht="13.5">
      <c r="B75" s="46">
        <v>7</v>
      </c>
      <c r="C75" s="122">
        <v>0</v>
      </c>
      <c r="D75" s="122">
        <v>11</v>
      </c>
      <c r="E75" s="122">
        <v>10</v>
      </c>
      <c r="F75" s="122">
        <v>9</v>
      </c>
      <c r="G75" s="122">
        <v>8</v>
      </c>
      <c r="H75" s="45">
        <v>1</v>
      </c>
      <c r="I75" s="122">
        <v>6</v>
      </c>
      <c r="J75" s="122">
        <v>5</v>
      </c>
      <c r="K75" s="122">
        <v>4</v>
      </c>
      <c r="L75" s="188">
        <v>3</v>
      </c>
      <c r="M75" s="45"/>
      <c r="N75" s="45"/>
      <c r="O75" s="189"/>
    </row>
    <row r="76" spans="2:15" ht="13.5">
      <c r="B76" s="46">
        <v>8</v>
      </c>
      <c r="C76" s="122">
        <v>3</v>
      </c>
      <c r="D76" s="122">
        <v>2</v>
      </c>
      <c r="E76" s="122">
        <v>0</v>
      </c>
      <c r="F76" s="122">
        <v>11</v>
      </c>
      <c r="G76" s="122">
        <v>10</v>
      </c>
      <c r="H76" s="122">
        <v>9</v>
      </c>
      <c r="I76" s="45">
        <v>1</v>
      </c>
      <c r="J76" s="122">
        <v>7</v>
      </c>
      <c r="K76" s="122">
        <v>6</v>
      </c>
      <c r="L76" s="188">
        <v>5</v>
      </c>
      <c r="M76" s="45"/>
      <c r="N76" s="45"/>
      <c r="O76" s="189"/>
    </row>
    <row r="77" spans="2:15" ht="13.5">
      <c r="B77" s="46">
        <v>9</v>
      </c>
      <c r="C77" s="122">
        <v>5</v>
      </c>
      <c r="D77" s="122">
        <v>4</v>
      </c>
      <c r="E77" s="122">
        <v>3</v>
      </c>
      <c r="F77" s="122">
        <v>2</v>
      </c>
      <c r="G77" s="122">
        <v>0</v>
      </c>
      <c r="H77" s="122">
        <v>11</v>
      </c>
      <c r="I77" s="122">
        <v>10</v>
      </c>
      <c r="J77" s="45">
        <v>1</v>
      </c>
      <c r="K77" s="122">
        <v>8</v>
      </c>
      <c r="L77" s="188">
        <v>7</v>
      </c>
      <c r="M77" s="45"/>
      <c r="N77" s="45"/>
      <c r="O77" s="189"/>
    </row>
    <row r="78" spans="2:15" ht="13.5">
      <c r="B78" s="46">
        <v>10</v>
      </c>
      <c r="C78" s="122">
        <v>7</v>
      </c>
      <c r="D78" s="122">
        <v>6</v>
      </c>
      <c r="E78" s="122">
        <v>5</v>
      </c>
      <c r="F78" s="122">
        <v>4</v>
      </c>
      <c r="G78" s="122">
        <v>3</v>
      </c>
      <c r="H78" s="122">
        <v>2</v>
      </c>
      <c r="I78" s="122">
        <v>0</v>
      </c>
      <c r="J78" s="122">
        <v>11</v>
      </c>
      <c r="K78" s="45">
        <v>1</v>
      </c>
      <c r="L78" s="188">
        <v>9</v>
      </c>
      <c r="M78" s="45"/>
      <c r="N78" s="45"/>
      <c r="O78" s="189"/>
    </row>
    <row r="79" spans="2:15" ht="13.5">
      <c r="B79" s="46">
        <v>11</v>
      </c>
      <c r="C79" s="122">
        <v>9</v>
      </c>
      <c r="D79" s="122">
        <v>8</v>
      </c>
      <c r="E79" s="122">
        <v>7</v>
      </c>
      <c r="F79" s="122">
        <v>6</v>
      </c>
      <c r="G79" s="122">
        <v>5</v>
      </c>
      <c r="H79" s="122">
        <v>4</v>
      </c>
      <c r="I79" s="122">
        <v>3</v>
      </c>
      <c r="J79" s="122">
        <v>2</v>
      </c>
      <c r="K79" s="45">
        <v>0</v>
      </c>
      <c r="L79" s="195">
        <v>1</v>
      </c>
      <c r="M79" s="45"/>
      <c r="N79" s="45"/>
      <c r="O79" s="189"/>
    </row>
    <row r="80" spans="2:15" ht="13.5">
      <c r="B80" s="191">
        <v>0</v>
      </c>
      <c r="C80" s="192">
        <v>11</v>
      </c>
      <c r="D80" s="192">
        <v>10</v>
      </c>
      <c r="E80" s="192">
        <v>9</v>
      </c>
      <c r="F80" s="192">
        <v>8</v>
      </c>
      <c r="G80" s="192">
        <v>7</v>
      </c>
      <c r="H80" s="192">
        <v>6</v>
      </c>
      <c r="I80" s="192">
        <v>5</v>
      </c>
      <c r="J80" s="192">
        <v>4</v>
      </c>
      <c r="K80" s="192">
        <v>3</v>
      </c>
      <c r="L80" s="193">
        <v>2</v>
      </c>
      <c r="M80" s="45"/>
      <c r="N80" s="45"/>
      <c r="O80" s="189"/>
    </row>
    <row r="81" spans="2:15" ht="13.5">
      <c r="B81" s="194"/>
      <c r="C81" s="45"/>
      <c r="D81" s="45"/>
      <c r="E81" s="45"/>
      <c r="F81" s="45"/>
      <c r="G81" s="45"/>
      <c r="H81" s="45"/>
      <c r="I81" s="45"/>
      <c r="J81" s="45"/>
      <c r="K81" s="45"/>
      <c r="L81" s="45"/>
      <c r="M81" s="45"/>
      <c r="N81" s="45"/>
      <c r="O81" s="189"/>
    </row>
    <row r="82" spans="2:15" ht="13.5">
      <c r="B82" s="194"/>
      <c r="C82" s="45"/>
      <c r="D82" s="45"/>
      <c r="E82" s="45"/>
      <c r="F82" s="45"/>
      <c r="G82" s="45"/>
      <c r="H82" s="45"/>
      <c r="I82" s="45"/>
      <c r="J82" s="45"/>
      <c r="K82" s="45"/>
      <c r="L82" s="45"/>
      <c r="M82" s="45"/>
      <c r="N82" s="45"/>
      <c r="O82" s="189"/>
    </row>
    <row r="83" spans="2:15" ht="13.5">
      <c r="B83" s="194"/>
      <c r="C83" s="45"/>
      <c r="D83" s="45"/>
      <c r="E83" s="45"/>
      <c r="F83" s="45"/>
      <c r="G83" s="45"/>
      <c r="H83" s="45"/>
      <c r="I83" s="45"/>
      <c r="J83" s="45"/>
      <c r="K83" s="45"/>
      <c r="L83" s="45"/>
      <c r="M83" s="45"/>
      <c r="N83" s="45"/>
      <c r="O83" s="189"/>
    </row>
    <row r="84" spans="1:17" ht="13.5">
      <c r="A84">
        <v>12</v>
      </c>
      <c r="B84" s="185">
        <v>12</v>
      </c>
      <c r="C84" s="163">
        <v>11</v>
      </c>
      <c r="D84" s="163">
        <v>10</v>
      </c>
      <c r="E84" s="163">
        <v>9</v>
      </c>
      <c r="F84" s="163">
        <v>8</v>
      </c>
      <c r="G84" s="163">
        <v>7</v>
      </c>
      <c r="H84" s="163">
        <v>6</v>
      </c>
      <c r="I84" s="163">
        <v>5</v>
      </c>
      <c r="J84" s="163">
        <v>4</v>
      </c>
      <c r="K84" s="163">
        <v>3</v>
      </c>
      <c r="L84" s="163">
        <v>2</v>
      </c>
      <c r="M84" s="164">
        <v>1</v>
      </c>
      <c r="N84" s="186"/>
      <c r="O84" s="187"/>
      <c r="Q84" t="s">
        <v>221</v>
      </c>
    </row>
    <row r="85" spans="2:15" ht="13.5">
      <c r="B85" s="46">
        <v>11</v>
      </c>
      <c r="C85" s="45">
        <v>9</v>
      </c>
      <c r="D85" s="45">
        <v>8</v>
      </c>
      <c r="E85" s="45">
        <v>7</v>
      </c>
      <c r="F85" s="45">
        <v>6</v>
      </c>
      <c r="G85" s="45">
        <v>5</v>
      </c>
      <c r="H85" s="45">
        <v>4</v>
      </c>
      <c r="I85" s="45">
        <v>3</v>
      </c>
      <c r="J85" s="45">
        <v>2</v>
      </c>
      <c r="K85" s="45">
        <v>12</v>
      </c>
      <c r="L85" s="45">
        <v>1</v>
      </c>
      <c r="M85" s="195">
        <v>10</v>
      </c>
      <c r="N85" s="45"/>
      <c r="O85" s="189"/>
    </row>
    <row r="86" spans="2:15" ht="13.5">
      <c r="B86" s="46">
        <v>10</v>
      </c>
      <c r="C86" s="45">
        <v>7</v>
      </c>
      <c r="D86" s="45">
        <v>6</v>
      </c>
      <c r="E86" s="45">
        <v>5</v>
      </c>
      <c r="F86" s="45">
        <v>4</v>
      </c>
      <c r="G86" s="45">
        <v>3</v>
      </c>
      <c r="H86" s="45">
        <v>2</v>
      </c>
      <c r="I86" s="45">
        <v>12</v>
      </c>
      <c r="J86" s="45">
        <v>11</v>
      </c>
      <c r="K86" s="45">
        <v>1</v>
      </c>
      <c r="L86" s="45">
        <v>9</v>
      </c>
      <c r="M86" s="195">
        <v>8</v>
      </c>
      <c r="N86" s="45"/>
      <c r="O86" s="189"/>
    </row>
    <row r="87" spans="2:15" ht="13.5">
      <c r="B87" s="46">
        <v>9</v>
      </c>
      <c r="C87" s="45">
        <v>5</v>
      </c>
      <c r="D87" s="45">
        <v>4</v>
      </c>
      <c r="E87" s="45">
        <v>3</v>
      </c>
      <c r="F87" s="45">
        <v>2</v>
      </c>
      <c r="G87" s="45">
        <v>12</v>
      </c>
      <c r="H87" s="45">
        <v>11</v>
      </c>
      <c r="I87" s="45">
        <v>10</v>
      </c>
      <c r="J87" s="45">
        <v>1</v>
      </c>
      <c r="K87" s="45">
        <v>8</v>
      </c>
      <c r="L87" s="45">
        <v>7</v>
      </c>
      <c r="M87" s="195">
        <v>6</v>
      </c>
      <c r="N87" s="45"/>
      <c r="O87" s="189"/>
    </row>
    <row r="88" spans="2:15" ht="13.5">
      <c r="B88" s="46">
        <v>8</v>
      </c>
      <c r="C88" s="45">
        <v>3</v>
      </c>
      <c r="D88" s="45">
        <v>2</v>
      </c>
      <c r="E88" s="45">
        <v>12</v>
      </c>
      <c r="F88" s="45">
        <v>11</v>
      </c>
      <c r="G88" s="45">
        <v>10</v>
      </c>
      <c r="H88" s="45">
        <v>9</v>
      </c>
      <c r="I88" s="45">
        <v>1</v>
      </c>
      <c r="J88" s="45">
        <v>7</v>
      </c>
      <c r="K88" s="45">
        <v>6</v>
      </c>
      <c r="L88" s="45">
        <v>5</v>
      </c>
      <c r="M88" s="195">
        <v>4</v>
      </c>
      <c r="N88" s="45"/>
      <c r="O88" s="189"/>
    </row>
    <row r="89" spans="2:15" ht="13.5">
      <c r="B89" s="46">
        <v>7</v>
      </c>
      <c r="C89" s="45">
        <v>12</v>
      </c>
      <c r="D89" s="45">
        <v>11</v>
      </c>
      <c r="E89" s="45">
        <v>10</v>
      </c>
      <c r="F89" s="45">
        <v>9</v>
      </c>
      <c r="G89" s="45">
        <v>8</v>
      </c>
      <c r="H89" s="45">
        <v>1</v>
      </c>
      <c r="I89" s="45">
        <v>6</v>
      </c>
      <c r="J89" s="45">
        <v>5</v>
      </c>
      <c r="K89" s="45">
        <v>4</v>
      </c>
      <c r="L89" s="45">
        <v>3</v>
      </c>
      <c r="M89" s="195">
        <v>2</v>
      </c>
      <c r="N89" s="45"/>
      <c r="O89" s="189"/>
    </row>
    <row r="90" spans="2:15" ht="13.5">
      <c r="B90" s="46">
        <v>6</v>
      </c>
      <c r="C90" s="45">
        <v>10</v>
      </c>
      <c r="D90" s="45">
        <v>9</v>
      </c>
      <c r="E90" s="45">
        <v>8</v>
      </c>
      <c r="F90" s="45">
        <v>7</v>
      </c>
      <c r="G90" s="45">
        <v>1</v>
      </c>
      <c r="H90" s="45">
        <v>5</v>
      </c>
      <c r="I90" s="45">
        <v>4</v>
      </c>
      <c r="J90" s="45">
        <v>3</v>
      </c>
      <c r="K90" s="45">
        <v>2</v>
      </c>
      <c r="L90" s="45">
        <v>12</v>
      </c>
      <c r="M90" s="195">
        <v>11</v>
      </c>
      <c r="N90" s="45"/>
      <c r="O90" s="189"/>
    </row>
    <row r="91" spans="2:15" ht="13.5">
      <c r="B91" s="46">
        <v>5</v>
      </c>
      <c r="C91" s="45">
        <v>8</v>
      </c>
      <c r="D91" s="45">
        <v>7</v>
      </c>
      <c r="E91" s="45">
        <v>6</v>
      </c>
      <c r="F91" s="45">
        <v>1</v>
      </c>
      <c r="G91" s="45">
        <v>4</v>
      </c>
      <c r="H91" s="45">
        <v>3</v>
      </c>
      <c r="I91" s="45">
        <v>2</v>
      </c>
      <c r="J91" s="45">
        <v>12</v>
      </c>
      <c r="K91" s="45">
        <v>11</v>
      </c>
      <c r="L91" s="45">
        <v>10</v>
      </c>
      <c r="M91" s="195">
        <v>9</v>
      </c>
      <c r="N91" s="45"/>
      <c r="O91" s="189"/>
    </row>
    <row r="92" spans="2:15" ht="13.5">
      <c r="B92" s="46">
        <v>4</v>
      </c>
      <c r="C92" s="45">
        <v>6</v>
      </c>
      <c r="D92" s="45">
        <v>5</v>
      </c>
      <c r="E92" s="45">
        <v>1</v>
      </c>
      <c r="F92" s="45">
        <v>3</v>
      </c>
      <c r="G92" s="45">
        <v>2</v>
      </c>
      <c r="H92" s="45">
        <v>12</v>
      </c>
      <c r="I92" s="45">
        <v>11</v>
      </c>
      <c r="J92" s="45">
        <v>10</v>
      </c>
      <c r="K92" s="45">
        <v>9</v>
      </c>
      <c r="L92" s="45">
        <v>8</v>
      </c>
      <c r="M92" s="195">
        <v>7</v>
      </c>
      <c r="N92" s="45"/>
      <c r="O92" s="189"/>
    </row>
    <row r="93" spans="2:15" ht="13.5">
      <c r="B93" s="46">
        <v>3</v>
      </c>
      <c r="C93" s="45">
        <v>4</v>
      </c>
      <c r="D93" s="45">
        <v>1</v>
      </c>
      <c r="E93" s="45">
        <v>2</v>
      </c>
      <c r="F93" s="45">
        <v>12</v>
      </c>
      <c r="G93" s="45">
        <v>11</v>
      </c>
      <c r="H93" s="45">
        <v>10</v>
      </c>
      <c r="I93" s="45">
        <v>9</v>
      </c>
      <c r="J93" s="45">
        <v>8</v>
      </c>
      <c r="K93" s="45">
        <v>7</v>
      </c>
      <c r="L93" s="45">
        <v>6</v>
      </c>
      <c r="M93" s="195">
        <v>5</v>
      </c>
      <c r="N93" s="45"/>
      <c r="O93" s="189"/>
    </row>
    <row r="94" spans="2:15" ht="13.5">
      <c r="B94" s="191">
        <v>2</v>
      </c>
      <c r="C94" s="196">
        <v>1</v>
      </c>
      <c r="D94" s="196">
        <v>12</v>
      </c>
      <c r="E94" s="196">
        <v>11</v>
      </c>
      <c r="F94" s="196">
        <v>10</v>
      </c>
      <c r="G94" s="196">
        <v>9</v>
      </c>
      <c r="H94" s="196">
        <v>8</v>
      </c>
      <c r="I94" s="196">
        <v>7</v>
      </c>
      <c r="J94" s="196">
        <v>6</v>
      </c>
      <c r="K94" s="196">
        <v>5</v>
      </c>
      <c r="L94" s="196">
        <v>4</v>
      </c>
      <c r="M94" s="197">
        <v>3</v>
      </c>
      <c r="N94" s="45"/>
      <c r="O94" s="189"/>
    </row>
    <row r="95" spans="14:15" ht="13.5">
      <c r="N95" s="45"/>
      <c r="O95" s="189"/>
    </row>
    <row r="96" spans="2:15" ht="13.5">
      <c r="B96" s="194"/>
      <c r="C96" s="45"/>
      <c r="D96" s="45"/>
      <c r="E96" s="45"/>
      <c r="F96" s="45"/>
      <c r="G96" s="45"/>
      <c r="H96" s="45"/>
      <c r="I96" s="45"/>
      <c r="J96" s="45"/>
      <c r="K96" s="45"/>
      <c r="L96" s="45"/>
      <c r="M96" s="45"/>
      <c r="N96" s="45"/>
      <c r="O96" s="189"/>
    </row>
    <row r="97" spans="1:15" ht="13.5">
      <c r="A97">
        <v>13</v>
      </c>
      <c r="B97" s="185">
        <v>2</v>
      </c>
      <c r="C97" s="163">
        <v>1</v>
      </c>
      <c r="D97" s="163">
        <v>0</v>
      </c>
      <c r="E97" s="163">
        <v>13</v>
      </c>
      <c r="F97" s="163">
        <v>12</v>
      </c>
      <c r="G97" s="163">
        <v>11</v>
      </c>
      <c r="H97" s="163">
        <v>10</v>
      </c>
      <c r="I97" s="163">
        <v>9</v>
      </c>
      <c r="J97" s="163">
        <v>8</v>
      </c>
      <c r="K97" s="163">
        <v>7</v>
      </c>
      <c r="L97" s="163">
        <v>6</v>
      </c>
      <c r="M97" s="163">
        <v>5</v>
      </c>
      <c r="N97" s="164">
        <v>4</v>
      </c>
      <c r="O97" s="187"/>
    </row>
    <row r="98" spans="2:15" ht="13.5">
      <c r="B98" s="46">
        <v>3</v>
      </c>
      <c r="C98" s="45">
        <v>4</v>
      </c>
      <c r="D98" s="45">
        <v>1</v>
      </c>
      <c r="E98" s="122">
        <v>2</v>
      </c>
      <c r="F98" s="122">
        <v>0</v>
      </c>
      <c r="G98" s="122">
        <v>13</v>
      </c>
      <c r="H98" s="122">
        <v>12</v>
      </c>
      <c r="I98" s="122">
        <v>11</v>
      </c>
      <c r="J98" s="122">
        <v>10</v>
      </c>
      <c r="K98" s="122">
        <v>9</v>
      </c>
      <c r="L98" s="122">
        <v>8</v>
      </c>
      <c r="M98" s="122">
        <v>7</v>
      </c>
      <c r="N98" s="188">
        <v>6</v>
      </c>
      <c r="O98" s="189"/>
    </row>
    <row r="99" spans="2:15" ht="13.5">
      <c r="B99" s="46">
        <v>4</v>
      </c>
      <c r="C99" s="45">
        <v>6</v>
      </c>
      <c r="D99" s="45">
        <v>5</v>
      </c>
      <c r="E99" s="122">
        <v>1</v>
      </c>
      <c r="F99" s="122">
        <v>3</v>
      </c>
      <c r="G99" s="122">
        <v>2</v>
      </c>
      <c r="H99" s="45">
        <v>0</v>
      </c>
      <c r="I99" s="45">
        <v>13</v>
      </c>
      <c r="J99" s="45">
        <v>12</v>
      </c>
      <c r="K99" s="122">
        <v>11</v>
      </c>
      <c r="L99" s="122">
        <v>10</v>
      </c>
      <c r="M99" s="122">
        <v>9</v>
      </c>
      <c r="N99" s="188">
        <v>8</v>
      </c>
      <c r="O99" s="189"/>
    </row>
    <row r="100" spans="2:15" ht="13.5">
      <c r="B100" s="46">
        <v>5</v>
      </c>
      <c r="C100" s="122">
        <v>8</v>
      </c>
      <c r="D100" s="122">
        <v>7</v>
      </c>
      <c r="E100" s="122">
        <v>6</v>
      </c>
      <c r="F100" s="122">
        <v>1</v>
      </c>
      <c r="G100" s="122">
        <v>4</v>
      </c>
      <c r="H100" s="122">
        <v>3</v>
      </c>
      <c r="I100" s="122">
        <v>2</v>
      </c>
      <c r="J100" s="45">
        <v>0</v>
      </c>
      <c r="K100" s="122">
        <v>13</v>
      </c>
      <c r="L100" s="122">
        <v>12</v>
      </c>
      <c r="M100" s="122">
        <v>11</v>
      </c>
      <c r="N100" s="188">
        <v>10</v>
      </c>
      <c r="O100" s="189"/>
    </row>
    <row r="101" spans="2:15" ht="13.5">
      <c r="B101" s="46">
        <v>6</v>
      </c>
      <c r="C101" s="122">
        <v>10</v>
      </c>
      <c r="D101" s="122">
        <v>9</v>
      </c>
      <c r="E101" s="122">
        <v>8</v>
      </c>
      <c r="F101" s="122">
        <v>7</v>
      </c>
      <c r="G101" s="122">
        <v>1</v>
      </c>
      <c r="H101" s="122">
        <v>5</v>
      </c>
      <c r="I101" s="122">
        <v>4</v>
      </c>
      <c r="J101" s="122">
        <v>3</v>
      </c>
      <c r="K101" s="122">
        <v>2</v>
      </c>
      <c r="L101" s="45">
        <v>0</v>
      </c>
      <c r="M101" s="122">
        <v>13</v>
      </c>
      <c r="N101" s="188">
        <v>12</v>
      </c>
      <c r="O101" s="189"/>
    </row>
    <row r="102" spans="2:15" ht="13.5">
      <c r="B102" s="46">
        <v>7</v>
      </c>
      <c r="C102" s="122">
        <v>12</v>
      </c>
      <c r="D102" s="122">
        <v>11</v>
      </c>
      <c r="E102" s="122">
        <v>10</v>
      </c>
      <c r="F102" s="122">
        <v>9</v>
      </c>
      <c r="G102" s="122">
        <v>8</v>
      </c>
      <c r="H102" s="122">
        <v>1</v>
      </c>
      <c r="I102" s="122">
        <v>6</v>
      </c>
      <c r="J102" s="122">
        <v>5</v>
      </c>
      <c r="K102" s="122">
        <v>4</v>
      </c>
      <c r="L102" s="122">
        <v>3</v>
      </c>
      <c r="M102" s="122">
        <v>2</v>
      </c>
      <c r="N102" s="195">
        <v>0</v>
      </c>
      <c r="O102" s="189"/>
    </row>
    <row r="103" spans="2:15" ht="13.5">
      <c r="B103" s="46">
        <v>8</v>
      </c>
      <c r="C103" s="122">
        <v>0</v>
      </c>
      <c r="D103" s="122">
        <v>13</v>
      </c>
      <c r="E103" s="122">
        <v>12</v>
      </c>
      <c r="F103" s="122">
        <v>11</v>
      </c>
      <c r="G103" s="122">
        <v>10</v>
      </c>
      <c r="H103" s="122">
        <v>9</v>
      </c>
      <c r="I103" s="122">
        <v>1</v>
      </c>
      <c r="J103" s="122">
        <v>7</v>
      </c>
      <c r="K103" s="122">
        <v>6</v>
      </c>
      <c r="L103" s="122">
        <v>5</v>
      </c>
      <c r="M103" s="122">
        <v>4</v>
      </c>
      <c r="N103" s="188">
        <v>3</v>
      </c>
      <c r="O103" s="189"/>
    </row>
    <row r="104" spans="2:15" ht="13.5">
      <c r="B104" s="46">
        <v>9</v>
      </c>
      <c r="C104" s="122">
        <v>3</v>
      </c>
      <c r="D104" s="122">
        <v>2</v>
      </c>
      <c r="E104" s="122">
        <v>0</v>
      </c>
      <c r="F104" s="122">
        <v>13</v>
      </c>
      <c r="G104" s="122">
        <v>12</v>
      </c>
      <c r="H104" s="122">
        <v>11</v>
      </c>
      <c r="I104" s="122">
        <v>10</v>
      </c>
      <c r="J104" s="122">
        <v>1</v>
      </c>
      <c r="K104" s="122">
        <v>8</v>
      </c>
      <c r="L104" s="122">
        <v>7</v>
      </c>
      <c r="M104" s="122">
        <v>6</v>
      </c>
      <c r="N104" s="188">
        <v>5</v>
      </c>
      <c r="O104" s="189"/>
    </row>
    <row r="105" spans="2:15" ht="13.5">
      <c r="B105" s="46">
        <v>10</v>
      </c>
      <c r="C105" s="122">
        <v>5</v>
      </c>
      <c r="D105" s="122">
        <v>4</v>
      </c>
      <c r="E105" s="122">
        <v>3</v>
      </c>
      <c r="F105" s="122">
        <v>2</v>
      </c>
      <c r="G105" s="122">
        <v>0</v>
      </c>
      <c r="H105" s="122">
        <v>13</v>
      </c>
      <c r="I105" s="122">
        <v>12</v>
      </c>
      <c r="J105" s="122">
        <v>11</v>
      </c>
      <c r="K105" s="122">
        <v>1</v>
      </c>
      <c r="L105" s="122">
        <v>9</v>
      </c>
      <c r="M105" s="122">
        <v>8</v>
      </c>
      <c r="N105" s="188">
        <v>7</v>
      </c>
      <c r="O105" s="189"/>
    </row>
    <row r="106" spans="2:15" ht="13.5">
      <c r="B106" s="46">
        <v>11</v>
      </c>
      <c r="C106" s="122">
        <v>7</v>
      </c>
      <c r="D106" s="122">
        <v>6</v>
      </c>
      <c r="E106" s="122">
        <v>5</v>
      </c>
      <c r="F106" s="122">
        <v>4</v>
      </c>
      <c r="G106" s="122">
        <v>3</v>
      </c>
      <c r="H106" s="122">
        <v>2</v>
      </c>
      <c r="I106" s="122">
        <v>0</v>
      </c>
      <c r="J106" s="122">
        <v>13</v>
      </c>
      <c r="K106" s="122">
        <v>12</v>
      </c>
      <c r="L106" s="45">
        <v>1</v>
      </c>
      <c r="M106" s="122">
        <v>10</v>
      </c>
      <c r="N106" s="188">
        <v>9</v>
      </c>
      <c r="O106" s="189"/>
    </row>
    <row r="107" spans="2:15" ht="13.5">
      <c r="B107" s="46">
        <v>12</v>
      </c>
      <c r="C107" s="122">
        <v>9</v>
      </c>
      <c r="D107" s="122">
        <v>8</v>
      </c>
      <c r="E107" s="122">
        <v>7</v>
      </c>
      <c r="F107" s="122">
        <v>6</v>
      </c>
      <c r="G107" s="122">
        <v>5</v>
      </c>
      <c r="H107" s="122">
        <v>4</v>
      </c>
      <c r="I107" s="122">
        <v>3</v>
      </c>
      <c r="J107" s="122">
        <v>2</v>
      </c>
      <c r="K107" s="45">
        <v>0</v>
      </c>
      <c r="L107" s="45">
        <v>13</v>
      </c>
      <c r="M107" s="45">
        <v>1</v>
      </c>
      <c r="N107" s="188">
        <v>11</v>
      </c>
      <c r="O107" s="189"/>
    </row>
    <row r="108" spans="2:15" ht="13.5">
      <c r="B108" s="46">
        <v>13</v>
      </c>
      <c r="C108" s="122">
        <v>11</v>
      </c>
      <c r="D108" s="122">
        <v>10</v>
      </c>
      <c r="E108" s="122">
        <v>9</v>
      </c>
      <c r="F108" s="122">
        <v>8</v>
      </c>
      <c r="G108" s="122">
        <v>7</v>
      </c>
      <c r="H108" s="122">
        <v>6</v>
      </c>
      <c r="I108" s="122">
        <v>5</v>
      </c>
      <c r="J108" s="122">
        <v>4</v>
      </c>
      <c r="K108" s="122">
        <v>3</v>
      </c>
      <c r="L108" s="122">
        <v>2</v>
      </c>
      <c r="M108" s="45">
        <v>0</v>
      </c>
      <c r="N108" s="195">
        <v>1</v>
      </c>
      <c r="O108" s="189"/>
    </row>
    <row r="109" spans="2:15" ht="13.5">
      <c r="B109" s="191">
        <v>0</v>
      </c>
      <c r="C109" s="192">
        <v>13</v>
      </c>
      <c r="D109" s="192">
        <v>12</v>
      </c>
      <c r="E109" s="192">
        <v>11</v>
      </c>
      <c r="F109" s="192">
        <v>10</v>
      </c>
      <c r="G109" s="192">
        <v>9</v>
      </c>
      <c r="H109" s="192">
        <v>8</v>
      </c>
      <c r="I109" s="192">
        <v>7</v>
      </c>
      <c r="J109" s="192">
        <v>6</v>
      </c>
      <c r="K109" s="192">
        <v>5</v>
      </c>
      <c r="L109" s="192">
        <v>4</v>
      </c>
      <c r="M109" s="192">
        <v>3</v>
      </c>
      <c r="N109" s="193">
        <v>2</v>
      </c>
      <c r="O109" s="189"/>
    </row>
    <row r="110" spans="2:15" ht="13.5">
      <c r="B110" s="194"/>
      <c r="C110" s="45"/>
      <c r="D110" s="45"/>
      <c r="E110" s="45"/>
      <c r="F110" s="45"/>
      <c r="G110" s="45"/>
      <c r="H110" s="45"/>
      <c r="I110" s="45"/>
      <c r="J110" s="45"/>
      <c r="K110" s="45"/>
      <c r="L110" s="45"/>
      <c r="M110" s="45"/>
      <c r="N110" s="45"/>
      <c r="O110" s="189"/>
    </row>
    <row r="111" spans="1:15" ht="13.5">
      <c r="A111">
        <v>14</v>
      </c>
      <c r="B111" s="185">
        <v>2</v>
      </c>
      <c r="C111" s="163">
        <v>1</v>
      </c>
      <c r="D111" s="163">
        <v>14</v>
      </c>
      <c r="E111" s="163">
        <v>13</v>
      </c>
      <c r="F111" s="163">
        <v>12</v>
      </c>
      <c r="G111" s="163">
        <v>11</v>
      </c>
      <c r="H111" s="163">
        <v>10</v>
      </c>
      <c r="I111" s="163">
        <v>9</v>
      </c>
      <c r="J111" s="163">
        <v>8</v>
      </c>
      <c r="K111" s="163">
        <v>7</v>
      </c>
      <c r="L111" s="163">
        <v>6</v>
      </c>
      <c r="M111" s="163">
        <v>5</v>
      </c>
      <c r="N111" s="163">
        <v>4</v>
      </c>
      <c r="O111" s="164">
        <v>3</v>
      </c>
    </row>
    <row r="112" spans="2:15" ht="13.5">
      <c r="B112" s="46">
        <v>3</v>
      </c>
      <c r="C112" s="45">
        <v>4</v>
      </c>
      <c r="D112" s="45">
        <v>1</v>
      </c>
      <c r="E112" s="122">
        <v>2</v>
      </c>
      <c r="F112" s="122">
        <v>14</v>
      </c>
      <c r="G112" s="122">
        <v>13</v>
      </c>
      <c r="H112" s="122">
        <v>12</v>
      </c>
      <c r="I112" s="122">
        <v>11</v>
      </c>
      <c r="J112" s="122">
        <v>10</v>
      </c>
      <c r="K112" s="122">
        <v>9</v>
      </c>
      <c r="L112" s="122">
        <v>8</v>
      </c>
      <c r="M112" s="122">
        <v>7</v>
      </c>
      <c r="N112" s="122">
        <v>6</v>
      </c>
      <c r="O112" s="188">
        <v>5</v>
      </c>
    </row>
    <row r="113" spans="2:15" ht="13.5">
      <c r="B113" s="46">
        <v>4</v>
      </c>
      <c r="C113" s="45">
        <v>6</v>
      </c>
      <c r="D113" s="45">
        <v>5</v>
      </c>
      <c r="E113" s="45">
        <v>1</v>
      </c>
      <c r="F113" s="122">
        <v>3</v>
      </c>
      <c r="G113" s="122">
        <v>2</v>
      </c>
      <c r="H113" s="122">
        <v>14</v>
      </c>
      <c r="I113" s="122">
        <v>13</v>
      </c>
      <c r="J113" s="122">
        <v>12</v>
      </c>
      <c r="K113" s="122">
        <v>11</v>
      </c>
      <c r="L113" s="122">
        <v>10</v>
      </c>
      <c r="M113" s="122">
        <v>9</v>
      </c>
      <c r="N113" s="122">
        <v>8</v>
      </c>
      <c r="O113" s="188">
        <v>7</v>
      </c>
    </row>
    <row r="114" spans="2:15" ht="13.5">
      <c r="B114" s="46">
        <v>5</v>
      </c>
      <c r="C114" s="122">
        <v>8</v>
      </c>
      <c r="D114" s="122">
        <v>7</v>
      </c>
      <c r="E114" s="122">
        <v>6</v>
      </c>
      <c r="F114" s="122">
        <v>1</v>
      </c>
      <c r="G114" s="122">
        <v>4</v>
      </c>
      <c r="H114" s="122">
        <v>3</v>
      </c>
      <c r="I114" s="122">
        <v>2</v>
      </c>
      <c r="J114" s="122">
        <v>14</v>
      </c>
      <c r="K114" s="122">
        <v>13</v>
      </c>
      <c r="L114" s="122">
        <v>12</v>
      </c>
      <c r="M114" s="122">
        <v>11</v>
      </c>
      <c r="N114" s="122">
        <v>10</v>
      </c>
      <c r="O114" s="188">
        <v>9</v>
      </c>
    </row>
    <row r="115" spans="2:15" ht="13.5">
      <c r="B115" s="46">
        <v>6</v>
      </c>
      <c r="C115" s="122">
        <v>10</v>
      </c>
      <c r="D115" s="122">
        <v>9</v>
      </c>
      <c r="E115" s="122">
        <v>8</v>
      </c>
      <c r="F115" s="122">
        <v>7</v>
      </c>
      <c r="G115" s="122">
        <v>1</v>
      </c>
      <c r="H115" s="122">
        <v>5</v>
      </c>
      <c r="I115" s="122">
        <v>4</v>
      </c>
      <c r="J115" s="122">
        <v>3</v>
      </c>
      <c r="K115" s="122">
        <v>2</v>
      </c>
      <c r="L115" s="122">
        <v>14</v>
      </c>
      <c r="M115" s="122">
        <v>13</v>
      </c>
      <c r="N115" s="122">
        <v>12</v>
      </c>
      <c r="O115" s="188">
        <v>11</v>
      </c>
    </row>
    <row r="116" spans="2:15" ht="13.5">
      <c r="B116" s="46">
        <v>7</v>
      </c>
      <c r="C116" s="122">
        <v>12</v>
      </c>
      <c r="D116" s="122">
        <v>11</v>
      </c>
      <c r="E116" s="122">
        <v>10</v>
      </c>
      <c r="F116" s="122">
        <v>9</v>
      </c>
      <c r="G116" s="122">
        <v>8</v>
      </c>
      <c r="H116" s="122">
        <v>1</v>
      </c>
      <c r="I116" s="122">
        <v>6</v>
      </c>
      <c r="J116" s="122">
        <v>5</v>
      </c>
      <c r="K116" s="122">
        <v>4</v>
      </c>
      <c r="L116" s="122">
        <v>3</v>
      </c>
      <c r="M116" s="122">
        <v>2</v>
      </c>
      <c r="N116" s="122">
        <v>14</v>
      </c>
      <c r="O116" s="188">
        <v>13</v>
      </c>
    </row>
    <row r="117" spans="2:15" ht="13.5">
      <c r="B117" s="46">
        <v>8</v>
      </c>
      <c r="C117" s="122">
        <v>14</v>
      </c>
      <c r="D117" s="122">
        <v>13</v>
      </c>
      <c r="E117" s="122">
        <v>12</v>
      </c>
      <c r="F117" s="122">
        <v>11</v>
      </c>
      <c r="G117" s="122">
        <v>10</v>
      </c>
      <c r="H117" s="122">
        <v>9</v>
      </c>
      <c r="I117" s="45">
        <v>1</v>
      </c>
      <c r="J117" s="122">
        <v>7</v>
      </c>
      <c r="K117" s="122">
        <v>6</v>
      </c>
      <c r="L117" s="122">
        <v>5</v>
      </c>
      <c r="M117" s="122">
        <v>4</v>
      </c>
      <c r="N117" s="122">
        <v>3</v>
      </c>
      <c r="O117" s="188">
        <v>2</v>
      </c>
    </row>
    <row r="118" spans="2:15" ht="13.5">
      <c r="B118" s="46">
        <v>9</v>
      </c>
      <c r="C118" s="122">
        <v>3</v>
      </c>
      <c r="D118" s="122">
        <v>2</v>
      </c>
      <c r="E118" s="122">
        <v>14</v>
      </c>
      <c r="F118" s="122">
        <v>13</v>
      </c>
      <c r="G118" s="122">
        <v>12</v>
      </c>
      <c r="H118" s="122">
        <v>11</v>
      </c>
      <c r="I118" s="122">
        <v>10</v>
      </c>
      <c r="J118" s="45">
        <v>1</v>
      </c>
      <c r="K118" s="122">
        <v>8</v>
      </c>
      <c r="L118" s="122">
        <v>7</v>
      </c>
      <c r="M118" s="122">
        <v>6</v>
      </c>
      <c r="N118" s="122">
        <v>5</v>
      </c>
      <c r="O118" s="188">
        <v>4</v>
      </c>
    </row>
    <row r="119" spans="2:15" ht="13.5">
      <c r="B119" s="46">
        <v>10</v>
      </c>
      <c r="C119" s="122">
        <v>5</v>
      </c>
      <c r="D119" s="122">
        <v>4</v>
      </c>
      <c r="E119" s="122">
        <v>3</v>
      </c>
      <c r="F119" s="122">
        <v>2</v>
      </c>
      <c r="G119" s="122">
        <v>14</v>
      </c>
      <c r="H119" s="122">
        <v>13</v>
      </c>
      <c r="I119" s="122">
        <v>12</v>
      </c>
      <c r="J119" s="122">
        <v>11</v>
      </c>
      <c r="K119" s="45">
        <v>1</v>
      </c>
      <c r="L119" s="122">
        <v>9</v>
      </c>
      <c r="M119" s="122">
        <v>8</v>
      </c>
      <c r="N119" s="122">
        <v>7</v>
      </c>
      <c r="O119" s="188">
        <v>6</v>
      </c>
    </row>
    <row r="120" spans="2:15" ht="13.5">
      <c r="B120" s="46">
        <v>11</v>
      </c>
      <c r="C120" s="122">
        <v>7</v>
      </c>
      <c r="D120" s="122">
        <v>6</v>
      </c>
      <c r="E120" s="122">
        <v>5</v>
      </c>
      <c r="F120" s="122">
        <v>4</v>
      </c>
      <c r="G120" s="122">
        <v>3</v>
      </c>
      <c r="H120" s="122">
        <v>2</v>
      </c>
      <c r="I120" s="122">
        <v>14</v>
      </c>
      <c r="J120" s="122">
        <v>13</v>
      </c>
      <c r="K120" s="122">
        <v>12</v>
      </c>
      <c r="L120" s="45">
        <v>1</v>
      </c>
      <c r="M120" s="122">
        <v>10</v>
      </c>
      <c r="N120" s="122">
        <v>9</v>
      </c>
      <c r="O120" s="188">
        <v>8</v>
      </c>
    </row>
    <row r="121" spans="2:15" ht="13.5">
      <c r="B121" s="46">
        <v>12</v>
      </c>
      <c r="C121" s="122">
        <v>9</v>
      </c>
      <c r="D121" s="122">
        <v>8</v>
      </c>
      <c r="E121" s="122">
        <v>7</v>
      </c>
      <c r="F121" s="122">
        <v>6</v>
      </c>
      <c r="G121" s="122">
        <v>5</v>
      </c>
      <c r="H121" s="122">
        <v>4</v>
      </c>
      <c r="I121" s="122">
        <v>3</v>
      </c>
      <c r="J121" s="122">
        <v>2</v>
      </c>
      <c r="K121" s="122">
        <v>14</v>
      </c>
      <c r="L121" s="122">
        <v>13</v>
      </c>
      <c r="M121" s="45">
        <v>1</v>
      </c>
      <c r="N121" s="122">
        <v>11</v>
      </c>
      <c r="O121" s="188">
        <v>10</v>
      </c>
    </row>
    <row r="122" spans="2:15" ht="13.5">
      <c r="B122" s="46">
        <v>13</v>
      </c>
      <c r="C122" s="45">
        <v>11</v>
      </c>
      <c r="D122" s="45">
        <v>10</v>
      </c>
      <c r="E122" s="45">
        <v>9</v>
      </c>
      <c r="F122" s="122">
        <v>8</v>
      </c>
      <c r="G122" s="45">
        <v>7</v>
      </c>
      <c r="H122" s="122">
        <v>6</v>
      </c>
      <c r="I122" s="45">
        <v>5</v>
      </c>
      <c r="J122" s="122">
        <v>4</v>
      </c>
      <c r="K122" s="122">
        <v>3</v>
      </c>
      <c r="L122" s="122">
        <v>2</v>
      </c>
      <c r="M122" s="122">
        <v>14</v>
      </c>
      <c r="N122" s="45">
        <v>1</v>
      </c>
      <c r="O122" s="188">
        <v>12</v>
      </c>
    </row>
    <row r="123" spans="2:15" ht="13.5">
      <c r="B123" s="191">
        <v>14</v>
      </c>
      <c r="C123" s="196">
        <v>13</v>
      </c>
      <c r="D123" s="196">
        <v>12</v>
      </c>
      <c r="E123" s="196">
        <v>11</v>
      </c>
      <c r="F123" s="196">
        <v>10</v>
      </c>
      <c r="G123" s="196">
        <v>9</v>
      </c>
      <c r="H123" s="196">
        <v>8</v>
      </c>
      <c r="I123" s="196">
        <v>7</v>
      </c>
      <c r="J123" s="196">
        <v>6</v>
      </c>
      <c r="K123" s="196">
        <v>5</v>
      </c>
      <c r="L123" s="192">
        <v>4</v>
      </c>
      <c r="M123" s="196">
        <v>3</v>
      </c>
      <c r="N123" s="196">
        <v>2</v>
      </c>
      <c r="O123" s="197">
        <v>1</v>
      </c>
    </row>
    <row r="124" spans="2:15" ht="13.5">
      <c r="B124" s="45"/>
      <c r="C124" s="45"/>
      <c r="D124" s="45"/>
      <c r="E124" s="45"/>
      <c r="F124" s="45"/>
      <c r="G124" s="45"/>
      <c r="H124" s="45"/>
      <c r="I124" s="45"/>
      <c r="J124" s="45"/>
      <c r="K124" s="45"/>
      <c r="L124" s="45"/>
      <c r="M124" s="45"/>
      <c r="N124" s="45"/>
      <c r="O124" s="45"/>
    </row>
    <row r="125" spans="2:15" ht="13.5">
      <c r="B125" s="45"/>
      <c r="C125" s="45"/>
      <c r="D125" s="45"/>
      <c r="E125" s="45"/>
      <c r="F125" s="45"/>
      <c r="G125" s="45"/>
      <c r="H125" s="45"/>
      <c r="I125" s="45"/>
      <c r="J125" s="45"/>
      <c r="K125" s="45"/>
      <c r="L125" s="45"/>
      <c r="M125" s="45"/>
      <c r="N125" s="45"/>
      <c r="O125" s="45"/>
    </row>
    <row r="126" spans="2:15" ht="13.5">
      <c r="B126" s="45"/>
      <c r="C126" s="45"/>
      <c r="D126" s="45"/>
      <c r="E126" s="45"/>
      <c r="F126" s="45"/>
      <c r="G126" s="45"/>
      <c r="H126" s="45"/>
      <c r="I126" s="45"/>
      <c r="J126" s="45"/>
      <c r="K126" s="45"/>
      <c r="L126" s="45"/>
      <c r="M126" s="45"/>
      <c r="N126" s="45"/>
      <c r="O126" s="45"/>
    </row>
    <row r="127" spans="2:15" ht="13.5">
      <c r="B127" s="45"/>
      <c r="C127" s="45"/>
      <c r="D127" s="45"/>
      <c r="E127" s="45"/>
      <c r="F127" s="45"/>
      <c r="G127" s="45"/>
      <c r="H127" s="45"/>
      <c r="I127" s="45"/>
      <c r="J127" s="45"/>
      <c r="K127" s="45"/>
      <c r="L127" s="45"/>
      <c r="M127" s="45"/>
      <c r="N127" s="45"/>
      <c r="O127" s="45"/>
    </row>
    <row r="128" spans="2:15" ht="13.5">
      <c r="B128" s="45"/>
      <c r="C128" s="45"/>
      <c r="D128" s="45"/>
      <c r="E128" s="45"/>
      <c r="F128" s="45"/>
      <c r="G128" s="45"/>
      <c r="H128" s="45"/>
      <c r="I128" s="45"/>
      <c r="J128" s="45"/>
      <c r="K128" s="45"/>
      <c r="L128" s="45"/>
      <c r="M128" s="45"/>
      <c r="N128" s="45"/>
      <c r="O128" s="45"/>
    </row>
    <row r="129" spans="2:15" ht="13.5">
      <c r="B129" s="45"/>
      <c r="C129" s="45"/>
      <c r="D129" s="45"/>
      <c r="E129" s="45"/>
      <c r="F129" s="45"/>
      <c r="G129" s="45"/>
      <c r="H129" s="45"/>
      <c r="I129" s="45"/>
      <c r="J129" s="45"/>
      <c r="K129" s="45"/>
      <c r="L129" s="45"/>
      <c r="M129" s="45"/>
      <c r="N129" s="45"/>
      <c r="O129" s="45"/>
    </row>
    <row r="130" spans="2:15" ht="13.5">
      <c r="B130" s="45"/>
      <c r="C130" s="45"/>
      <c r="D130" s="45"/>
      <c r="E130" s="45"/>
      <c r="F130" s="45"/>
      <c r="G130" s="45"/>
      <c r="H130" s="45"/>
      <c r="I130" s="45"/>
      <c r="J130" s="45"/>
      <c r="K130" s="45"/>
      <c r="L130" s="45"/>
      <c r="M130" s="45"/>
      <c r="N130" s="45"/>
      <c r="O130" s="45"/>
    </row>
    <row r="131" spans="2:15" ht="13.5">
      <c r="B131" s="45"/>
      <c r="C131" s="45"/>
      <c r="D131" s="45"/>
      <c r="E131" s="45"/>
      <c r="F131" s="45"/>
      <c r="G131" s="45"/>
      <c r="H131" s="45"/>
      <c r="I131" s="45"/>
      <c r="J131" s="45"/>
      <c r="K131" s="45"/>
      <c r="L131" s="45"/>
      <c r="M131" s="45"/>
      <c r="N131" s="45"/>
      <c r="O131" s="45"/>
    </row>
    <row r="132" spans="2:15" ht="13.5">
      <c r="B132" s="45"/>
      <c r="C132" s="45"/>
      <c r="D132" s="45"/>
      <c r="E132" s="45"/>
      <c r="F132" s="45"/>
      <c r="G132" s="45"/>
      <c r="H132" s="45"/>
      <c r="I132" s="45"/>
      <c r="J132" s="45"/>
      <c r="K132" s="45"/>
      <c r="L132" s="45"/>
      <c r="M132" s="45"/>
      <c r="N132" s="45"/>
      <c r="O132" s="45"/>
    </row>
    <row r="133" spans="2:15" ht="13.5">
      <c r="B133" s="45"/>
      <c r="C133" s="45"/>
      <c r="D133" s="45"/>
      <c r="E133" s="45"/>
      <c r="F133" s="45"/>
      <c r="G133" s="45"/>
      <c r="H133" s="45"/>
      <c r="I133" s="45"/>
      <c r="J133" s="45"/>
      <c r="K133" s="45"/>
      <c r="L133" s="45"/>
      <c r="M133" s="45"/>
      <c r="N133" s="45"/>
      <c r="O133" s="45"/>
    </row>
    <row r="134" spans="2:15" ht="13.5">
      <c r="B134" s="45"/>
      <c r="C134" s="45"/>
      <c r="D134" s="45"/>
      <c r="E134" s="45"/>
      <c r="F134" s="45"/>
      <c r="G134" s="45"/>
      <c r="H134" s="45"/>
      <c r="I134" s="45"/>
      <c r="J134" s="45"/>
      <c r="K134" s="45"/>
      <c r="L134" s="45"/>
      <c r="M134" s="45"/>
      <c r="N134" s="45"/>
      <c r="O134" s="45"/>
    </row>
    <row r="135" spans="2:15" ht="13.5">
      <c r="B135" s="45"/>
      <c r="C135" s="45"/>
      <c r="D135" s="45"/>
      <c r="E135" s="45"/>
      <c r="F135" s="45"/>
      <c r="G135" s="45"/>
      <c r="H135" s="45"/>
      <c r="I135" s="45"/>
      <c r="J135" s="45"/>
      <c r="K135" s="45"/>
      <c r="L135" s="45"/>
      <c r="M135" s="45"/>
      <c r="N135" s="45"/>
      <c r="O135" s="45"/>
    </row>
    <row r="136" spans="2:15" ht="13.5">
      <c r="B136" s="45"/>
      <c r="C136" s="45"/>
      <c r="D136" s="45"/>
      <c r="E136" s="45"/>
      <c r="F136" s="45"/>
      <c r="G136" s="45"/>
      <c r="H136" s="45"/>
      <c r="I136" s="45"/>
      <c r="J136" s="45"/>
      <c r="K136" s="45"/>
      <c r="L136" s="45"/>
      <c r="M136" s="45"/>
      <c r="N136" s="45"/>
      <c r="O136" s="45"/>
    </row>
    <row r="137" spans="2:15" ht="13.5">
      <c r="B137" s="45"/>
      <c r="C137" s="45"/>
      <c r="D137" s="45"/>
      <c r="E137" s="45"/>
      <c r="F137" s="45"/>
      <c r="G137" s="45"/>
      <c r="H137" s="45"/>
      <c r="I137" s="45"/>
      <c r="J137" s="45"/>
      <c r="K137" s="45"/>
      <c r="L137" s="45"/>
      <c r="M137" s="45"/>
      <c r="N137" s="45"/>
      <c r="O137" s="45"/>
    </row>
    <row r="138" spans="2:15" ht="13.5">
      <c r="B138" s="45"/>
      <c r="C138" s="45"/>
      <c r="D138" s="45"/>
      <c r="E138" s="45"/>
      <c r="F138" s="45"/>
      <c r="G138" s="45"/>
      <c r="H138" s="45"/>
      <c r="I138" s="45"/>
      <c r="J138" s="45"/>
      <c r="K138" s="45"/>
      <c r="L138" s="45"/>
      <c r="M138" s="45"/>
      <c r="N138" s="45"/>
      <c r="O138" s="45"/>
    </row>
    <row r="139" spans="2:15" ht="13.5">
      <c r="B139" s="45"/>
      <c r="C139" s="45"/>
      <c r="D139" s="45"/>
      <c r="E139" s="45"/>
      <c r="F139" s="45"/>
      <c r="G139" s="45"/>
      <c r="H139" s="45"/>
      <c r="I139" s="45"/>
      <c r="J139" s="45"/>
      <c r="K139" s="45"/>
      <c r="L139" s="45"/>
      <c r="M139" s="45"/>
      <c r="N139" s="45"/>
      <c r="O139" s="45"/>
    </row>
    <row r="140" spans="2:15" ht="13.5">
      <c r="B140" s="45"/>
      <c r="C140" s="45"/>
      <c r="D140" s="45"/>
      <c r="E140" s="45"/>
      <c r="F140" s="45"/>
      <c r="G140" s="45"/>
      <c r="H140" s="45"/>
      <c r="I140" s="45"/>
      <c r="J140" s="45"/>
      <c r="K140" s="45"/>
      <c r="L140" s="45"/>
      <c r="M140" s="45"/>
      <c r="N140" s="45"/>
      <c r="O140" s="45"/>
    </row>
    <row r="141" spans="2:15" ht="13.5">
      <c r="B141" s="45"/>
      <c r="C141" s="45"/>
      <c r="D141" s="45"/>
      <c r="E141" s="45"/>
      <c r="F141" s="45"/>
      <c r="G141" s="45"/>
      <c r="H141" s="45"/>
      <c r="I141" s="45"/>
      <c r="J141" s="45"/>
      <c r="K141" s="45"/>
      <c r="L141" s="45"/>
      <c r="M141" s="45"/>
      <c r="N141" s="45"/>
      <c r="O141" s="45"/>
    </row>
    <row r="142" spans="2:15" ht="13.5">
      <c r="B142" s="45"/>
      <c r="C142" s="45"/>
      <c r="D142" s="45"/>
      <c r="E142" s="45"/>
      <c r="F142" s="45"/>
      <c r="G142" s="45"/>
      <c r="H142" s="45"/>
      <c r="I142" s="45"/>
      <c r="J142" s="45"/>
      <c r="K142" s="45"/>
      <c r="L142" s="45"/>
      <c r="M142" s="45"/>
      <c r="N142" s="45"/>
      <c r="O142" s="45"/>
    </row>
    <row r="143" spans="2:15" ht="13.5">
      <c r="B143" s="45"/>
      <c r="C143" s="45"/>
      <c r="D143" s="45"/>
      <c r="E143" s="45"/>
      <c r="F143" s="45"/>
      <c r="G143" s="45"/>
      <c r="H143" s="45"/>
      <c r="I143" s="45"/>
      <c r="J143" s="45"/>
      <c r="K143" s="45"/>
      <c r="L143" s="45"/>
      <c r="M143" s="45"/>
      <c r="N143" s="45"/>
      <c r="O143" s="45"/>
    </row>
    <row r="144" spans="2:15" ht="13.5">
      <c r="B144" s="45"/>
      <c r="C144" s="45"/>
      <c r="D144" s="45"/>
      <c r="E144" s="45"/>
      <c r="F144" s="45"/>
      <c r="G144" s="45"/>
      <c r="H144" s="45"/>
      <c r="I144" s="45"/>
      <c r="J144" s="45"/>
      <c r="K144" s="45"/>
      <c r="L144" s="45"/>
      <c r="M144" s="45"/>
      <c r="N144" s="45"/>
      <c r="O144" s="45"/>
    </row>
    <row r="145" spans="2:15" ht="13.5">
      <c r="B145" s="45"/>
      <c r="C145" s="45"/>
      <c r="D145" s="45"/>
      <c r="E145" s="45"/>
      <c r="F145" s="45"/>
      <c r="G145" s="45"/>
      <c r="H145" s="45"/>
      <c r="I145" s="45"/>
      <c r="J145" s="45"/>
      <c r="K145" s="45"/>
      <c r="L145" s="45"/>
      <c r="M145" s="45"/>
      <c r="N145" s="45"/>
      <c r="O145" s="45"/>
    </row>
    <row r="146" spans="2:15" ht="13.5">
      <c r="B146" s="45"/>
      <c r="C146" s="45"/>
      <c r="D146" s="45"/>
      <c r="E146" s="45"/>
      <c r="F146" s="45"/>
      <c r="G146" s="45"/>
      <c r="H146" s="45"/>
      <c r="I146" s="45"/>
      <c r="J146" s="45"/>
      <c r="K146" s="45"/>
      <c r="L146" s="45"/>
      <c r="M146" s="45"/>
      <c r="N146" s="45"/>
      <c r="O146" s="45"/>
    </row>
    <row r="147" spans="2:15" ht="13.5">
      <c r="B147" s="45"/>
      <c r="C147" s="45"/>
      <c r="D147" s="45"/>
      <c r="E147" s="45"/>
      <c r="F147" s="45"/>
      <c r="G147" s="45"/>
      <c r="H147" s="45"/>
      <c r="I147" s="45"/>
      <c r="J147" s="45"/>
      <c r="K147" s="45"/>
      <c r="L147" s="45"/>
      <c r="M147" s="45"/>
      <c r="N147" s="45"/>
      <c r="O147" s="45"/>
    </row>
    <row r="148" spans="2:15" ht="13.5">
      <c r="B148" s="45"/>
      <c r="C148" s="45"/>
      <c r="D148" s="45"/>
      <c r="E148" s="45"/>
      <c r="F148" s="45"/>
      <c r="G148" s="45"/>
      <c r="H148" s="45"/>
      <c r="I148" s="45"/>
      <c r="J148" s="45"/>
      <c r="K148" s="45"/>
      <c r="L148" s="45"/>
      <c r="M148" s="45"/>
      <c r="N148" s="45"/>
      <c r="O148" s="45"/>
    </row>
    <row r="149" spans="2:15" ht="13.5">
      <c r="B149" s="45"/>
      <c r="C149" s="45"/>
      <c r="D149" s="45"/>
      <c r="E149" s="45"/>
      <c r="F149" s="45"/>
      <c r="G149" s="45"/>
      <c r="H149" s="45"/>
      <c r="I149" s="45"/>
      <c r="J149" s="45"/>
      <c r="K149" s="45"/>
      <c r="L149" s="45"/>
      <c r="M149" s="45"/>
      <c r="N149" s="45"/>
      <c r="O149" s="45"/>
    </row>
    <row r="150" spans="2:15" ht="13.5">
      <c r="B150" s="45"/>
      <c r="C150" s="45"/>
      <c r="D150" s="45"/>
      <c r="E150" s="45"/>
      <c r="F150" s="45"/>
      <c r="G150" s="45"/>
      <c r="H150" s="45"/>
      <c r="I150" s="45"/>
      <c r="J150" s="45"/>
      <c r="K150" s="45"/>
      <c r="L150" s="45"/>
      <c r="M150" s="45"/>
      <c r="N150" s="45"/>
      <c r="O150" s="45"/>
    </row>
    <row r="151" spans="2:15" ht="13.5">
      <c r="B151" s="45"/>
      <c r="C151" s="45"/>
      <c r="D151" s="45"/>
      <c r="E151" s="45"/>
      <c r="F151" s="45"/>
      <c r="G151" s="45"/>
      <c r="H151" s="45"/>
      <c r="I151" s="45"/>
      <c r="J151" s="45"/>
      <c r="K151" s="45"/>
      <c r="L151" s="45"/>
      <c r="M151" s="45"/>
      <c r="N151" s="45"/>
      <c r="O151" s="45"/>
    </row>
    <row r="152" spans="2:15" ht="13.5">
      <c r="B152" s="45"/>
      <c r="C152" s="45"/>
      <c r="D152" s="45"/>
      <c r="E152" s="45"/>
      <c r="F152" s="45"/>
      <c r="G152" s="45"/>
      <c r="H152" s="45"/>
      <c r="I152" s="45"/>
      <c r="J152" s="45"/>
      <c r="K152" s="45"/>
      <c r="L152" s="45"/>
      <c r="M152" s="45"/>
      <c r="N152" s="45"/>
      <c r="O152" s="45"/>
    </row>
    <row r="153" spans="2:15" ht="13.5">
      <c r="B153" s="45"/>
      <c r="C153" s="45"/>
      <c r="D153" s="45"/>
      <c r="E153" s="45"/>
      <c r="F153" s="45"/>
      <c r="G153" s="45"/>
      <c r="H153" s="45"/>
      <c r="I153" s="45"/>
      <c r="J153" s="45"/>
      <c r="K153" s="45"/>
      <c r="L153" s="45"/>
      <c r="M153" s="45"/>
      <c r="N153" s="45"/>
      <c r="O153" s="45"/>
    </row>
    <row r="154" spans="2:15" ht="13.5">
      <c r="B154" s="45"/>
      <c r="C154" s="45"/>
      <c r="D154" s="45"/>
      <c r="E154" s="45"/>
      <c r="F154" s="45"/>
      <c r="G154" s="45"/>
      <c r="H154" s="45"/>
      <c r="I154" s="45"/>
      <c r="J154" s="45"/>
      <c r="K154" s="45"/>
      <c r="L154" s="45"/>
      <c r="M154" s="45"/>
      <c r="N154" s="45"/>
      <c r="O154" s="45"/>
    </row>
    <row r="155" spans="2:15" ht="13.5">
      <c r="B155" s="45"/>
      <c r="C155" s="45"/>
      <c r="D155" s="45"/>
      <c r="E155" s="45"/>
      <c r="F155" s="45"/>
      <c r="G155" s="45"/>
      <c r="H155" s="45"/>
      <c r="I155" s="45"/>
      <c r="J155" s="45"/>
      <c r="K155" s="45"/>
      <c r="L155" s="45"/>
      <c r="M155" s="45"/>
      <c r="N155" s="45"/>
      <c r="O155" s="45"/>
    </row>
    <row r="156" spans="2:15" ht="13.5">
      <c r="B156" s="45"/>
      <c r="C156" s="45"/>
      <c r="D156" s="45"/>
      <c r="E156" s="45"/>
      <c r="F156" s="45"/>
      <c r="G156" s="45"/>
      <c r="H156" s="45"/>
      <c r="I156" s="45"/>
      <c r="J156" s="45"/>
      <c r="K156" s="45"/>
      <c r="L156" s="45"/>
      <c r="M156" s="45"/>
      <c r="N156" s="45"/>
      <c r="O156" s="45"/>
    </row>
    <row r="157" spans="2:15" ht="13.5">
      <c r="B157" s="45"/>
      <c r="C157" s="45"/>
      <c r="D157" s="45"/>
      <c r="E157" s="45"/>
      <c r="F157" s="45"/>
      <c r="G157" s="45"/>
      <c r="H157" s="45"/>
      <c r="I157" s="45"/>
      <c r="J157" s="45"/>
      <c r="K157" s="45"/>
      <c r="L157" s="45"/>
      <c r="M157" s="45"/>
      <c r="N157" s="45"/>
      <c r="O157" s="45"/>
    </row>
    <row r="158" spans="2:15" ht="13.5">
      <c r="B158" s="45"/>
      <c r="C158" s="45"/>
      <c r="D158" s="45"/>
      <c r="E158" s="45"/>
      <c r="F158" s="45"/>
      <c r="G158" s="45"/>
      <c r="H158" s="45"/>
      <c r="I158" s="45"/>
      <c r="J158" s="45"/>
      <c r="K158" s="45"/>
      <c r="L158" s="45"/>
      <c r="M158" s="45"/>
      <c r="N158" s="45"/>
      <c r="O158" s="45"/>
    </row>
    <row r="159" spans="2:15" ht="13.5">
      <c r="B159" s="45"/>
      <c r="C159" s="45"/>
      <c r="D159" s="45"/>
      <c r="E159" s="45"/>
      <c r="F159" s="45"/>
      <c r="G159" s="45"/>
      <c r="H159" s="45"/>
      <c r="I159" s="45"/>
      <c r="J159" s="45"/>
      <c r="K159" s="45"/>
      <c r="L159" s="45"/>
      <c r="M159" s="45"/>
      <c r="N159" s="45"/>
      <c r="O159" s="45"/>
    </row>
    <row r="160" spans="2:15" ht="13.5">
      <c r="B160" s="45"/>
      <c r="C160" s="45"/>
      <c r="D160" s="45"/>
      <c r="E160" s="45"/>
      <c r="F160" s="45"/>
      <c r="G160" s="45"/>
      <c r="H160" s="45"/>
      <c r="I160" s="45"/>
      <c r="J160" s="45"/>
      <c r="K160" s="45"/>
      <c r="L160" s="45"/>
      <c r="M160" s="45"/>
      <c r="N160" s="45"/>
      <c r="O160" s="45"/>
    </row>
    <row r="161" spans="2:15" ht="13.5">
      <c r="B161" s="45"/>
      <c r="C161" s="45"/>
      <c r="D161" s="45"/>
      <c r="E161" s="45"/>
      <c r="F161" s="45"/>
      <c r="G161" s="45"/>
      <c r="H161" s="45"/>
      <c r="I161" s="45"/>
      <c r="J161" s="45"/>
      <c r="K161" s="45"/>
      <c r="L161" s="45"/>
      <c r="M161" s="45"/>
      <c r="N161" s="45"/>
      <c r="O161" s="45"/>
    </row>
    <row r="162" spans="2:15" ht="13.5">
      <c r="B162" s="45"/>
      <c r="C162" s="45"/>
      <c r="D162" s="45"/>
      <c r="E162" s="45"/>
      <c r="F162" s="45"/>
      <c r="G162" s="45"/>
      <c r="H162" s="45"/>
      <c r="I162" s="45"/>
      <c r="J162" s="45"/>
      <c r="K162" s="45"/>
      <c r="L162" s="45"/>
      <c r="M162" s="45"/>
      <c r="N162" s="45"/>
      <c r="O162" s="45"/>
    </row>
    <row r="163" spans="2:15" ht="13.5">
      <c r="B163" s="45"/>
      <c r="C163" s="45"/>
      <c r="D163" s="45"/>
      <c r="E163" s="45"/>
      <c r="F163" s="45"/>
      <c r="G163" s="45"/>
      <c r="H163" s="45"/>
      <c r="I163" s="45"/>
      <c r="J163" s="45"/>
      <c r="K163" s="45"/>
      <c r="L163" s="45"/>
      <c r="M163" s="45"/>
      <c r="N163" s="45"/>
      <c r="O163" s="45"/>
    </row>
    <row r="164" spans="2:15" ht="13.5">
      <c r="B164" s="45"/>
      <c r="C164" s="45"/>
      <c r="D164" s="45"/>
      <c r="E164" s="45"/>
      <c r="F164" s="45"/>
      <c r="G164" s="45"/>
      <c r="H164" s="45"/>
      <c r="I164" s="45"/>
      <c r="J164" s="45"/>
      <c r="K164" s="45"/>
      <c r="L164" s="45"/>
      <c r="M164" s="45"/>
      <c r="N164" s="45"/>
      <c r="O164" s="45"/>
    </row>
    <row r="165" spans="2:15" ht="13.5">
      <c r="B165" s="45"/>
      <c r="C165" s="45"/>
      <c r="D165" s="45"/>
      <c r="E165" s="45"/>
      <c r="F165" s="45"/>
      <c r="G165" s="45"/>
      <c r="H165" s="45"/>
      <c r="I165" s="45"/>
      <c r="J165" s="45"/>
      <c r="K165" s="45"/>
      <c r="L165" s="45"/>
      <c r="M165" s="45"/>
      <c r="N165" s="45"/>
      <c r="O165" s="45"/>
    </row>
    <row r="166" spans="2:15" ht="13.5">
      <c r="B166" s="45"/>
      <c r="C166" s="45"/>
      <c r="D166" s="45"/>
      <c r="E166" s="45"/>
      <c r="F166" s="45"/>
      <c r="G166" s="45"/>
      <c r="H166" s="45"/>
      <c r="I166" s="45"/>
      <c r="J166" s="45"/>
      <c r="K166" s="45"/>
      <c r="L166" s="45"/>
      <c r="M166" s="45"/>
      <c r="N166" s="45"/>
      <c r="O166" s="45"/>
    </row>
    <row r="167" spans="2:15" ht="13.5">
      <c r="B167" s="45"/>
      <c r="C167" s="45"/>
      <c r="D167" s="45"/>
      <c r="E167" s="45"/>
      <c r="F167" s="45"/>
      <c r="G167" s="45"/>
      <c r="H167" s="45"/>
      <c r="I167" s="45"/>
      <c r="J167" s="45"/>
      <c r="K167" s="45"/>
      <c r="L167" s="45"/>
      <c r="M167" s="45"/>
      <c r="N167" s="45"/>
      <c r="O167" s="45"/>
    </row>
    <row r="168" spans="2:15" ht="13.5">
      <c r="B168" s="45"/>
      <c r="C168" s="45"/>
      <c r="D168" s="45"/>
      <c r="E168" s="45"/>
      <c r="F168" s="45"/>
      <c r="G168" s="45"/>
      <c r="H168" s="45"/>
      <c r="I168" s="45"/>
      <c r="J168" s="45"/>
      <c r="K168" s="45"/>
      <c r="L168" s="45"/>
      <c r="M168" s="45"/>
      <c r="N168" s="45"/>
      <c r="O168" s="45"/>
    </row>
    <row r="169" spans="2:15" ht="13.5">
      <c r="B169" s="45"/>
      <c r="C169" s="45"/>
      <c r="D169" s="45"/>
      <c r="E169" s="45"/>
      <c r="F169" s="45"/>
      <c r="G169" s="45"/>
      <c r="H169" s="45"/>
      <c r="I169" s="45"/>
      <c r="J169" s="45"/>
      <c r="K169" s="45"/>
      <c r="L169" s="45"/>
      <c r="M169" s="45"/>
      <c r="N169" s="45"/>
      <c r="O169" s="45"/>
    </row>
    <row r="170" spans="2:15" ht="13.5">
      <c r="B170" s="45"/>
      <c r="C170" s="45"/>
      <c r="D170" s="45"/>
      <c r="E170" s="45"/>
      <c r="F170" s="45"/>
      <c r="G170" s="45"/>
      <c r="H170" s="45"/>
      <c r="I170" s="45"/>
      <c r="J170" s="45"/>
      <c r="K170" s="45"/>
      <c r="L170" s="45"/>
      <c r="M170" s="45"/>
      <c r="N170" s="45"/>
      <c r="O170" s="45"/>
    </row>
    <row r="171" spans="2:15" ht="13.5">
      <c r="B171" s="45"/>
      <c r="C171" s="45"/>
      <c r="D171" s="45"/>
      <c r="E171" s="45"/>
      <c r="F171" s="45"/>
      <c r="G171" s="45"/>
      <c r="H171" s="45"/>
      <c r="I171" s="45"/>
      <c r="J171" s="45"/>
      <c r="K171" s="45"/>
      <c r="L171" s="45"/>
      <c r="M171" s="45"/>
      <c r="N171" s="45"/>
      <c r="O171" s="45"/>
    </row>
    <row r="172" spans="2:15" ht="13.5">
      <c r="B172" s="45"/>
      <c r="C172" s="45"/>
      <c r="D172" s="45"/>
      <c r="E172" s="45"/>
      <c r="F172" s="45"/>
      <c r="G172" s="45"/>
      <c r="H172" s="45"/>
      <c r="I172" s="45"/>
      <c r="J172" s="45"/>
      <c r="K172" s="45"/>
      <c r="L172" s="45"/>
      <c r="M172" s="45"/>
      <c r="N172" s="45"/>
      <c r="O172" s="45"/>
    </row>
    <row r="173" spans="2:15" ht="13.5">
      <c r="B173" s="45"/>
      <c r="C173" s="45"/>
      <c r="D173" s="45"/>
      <c r="E173" s="45"/>
      <c r="F173" s="45"/>
      <c r="G173" s="45"/>
      <c r="H173" s="45"/>
      <c r="I173" s="45"/>
      <c r="J173" s="45"/>
      <c r="K173" s="45"/>
      <c r="L173" s="45"/>
      <c r="M173" s="45"/>
      <c r="N173" s="45"/>
      <c r="O173" s="45"/>
    </row>
    <row r="174" spans="2:15" ht="13.5">
      <c r="B174" s="45"/>
      <c r="C174" s="45"/>
      <c r="D174" s="45"/>
      <c r="E174" s="45"/>
      <c r="F174" s="45"/>
      <c r="G174" s="45"/>
      <c r="H174" s="45"/>
      <c r="I174" s="45"/>
      <c r="J174" s="45"/>
      <c r="K174" s="45"/>
      <c r="L174" s="45"/>
      <c r="M174" s="45"/>
      <c r="N174" s="45"/>
      <c r="O174" s="45"/>
    </row>
    <row r="175" spans="2:15" ht="13.5">
      <c r="B175" s="45"/>
      <c r="C175" s="45"/>
      <c r="D175" s="45"/>
      <c r="E175" s="45"/>
      <c r="F175" s="45"/>
      <c r="G175" s="45"/>
      <c r="H175" s="45"/>
      <c r="I175" s="45"/>
      <c r="J175" s="45"/>
      <c r="K175" s="45"/>
      <c r="L175" s="45"/>
      <c r="M175" s="45"/>
      <c r="N175" s="45"/>
      <c r="O175" s="45"/>
    </row>
    <row r="176" spans="2:15" ht="13.5">
      <c r="B176" s="45"/>
      <c r="C176" s="45"/>
      <c r="D176" s="45"/>
      <c r="E176" s="45"/>
      <c r="F176" s="45"/>
      <c r="G176" s="45"/>
      <c r="H176" s="45"/>
      <c r="I176" s="45"/>
      <c r="J176" s="45"/>
      <c r="K176" s="45"/>
      <c r="L176" s="45"/>
      <c r="M176" s="45"/>
      <c r="N176" s="45"/>
      <c r="O176" s="45"/>
    </row>
    <row r="177" spans="2:15" ht="13.5">
      <c r="B177" s="45"/>
      <c r="C177" s="45"/>
      <c r="D177" s="45"/>
      <c r="E177" s="45"/>
      <c r="F177" s="45"/>
      <c r="G177" s="45"/>
      <c r="H177" s="45"/>
      <c r="I177" s="45"/>
      <c r="J177" s="45"/>
      <c r="K177" s="45"/>
      <c r="L177" s="45"/>
      <c r="M177" s="45"/>
      <c r="N177" s="45"/>
      <c r="O177" s="45"/>
    </row>
  </sheetData>
  <sheetProtection selectLockedCells="1" selectUnlockedCells="1"/>
  <mergeCells count="1">
    <mergeCell ref="Q4:V11"/>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K15"/>
  <sheetViews>
    <sheetView workbookViewId="0" topLeftCell="A1">
      <selection activeCell="G30" sqref="G30"/>
    </sheetView>
  </sheetViews>
  <sheetFormatPr defaultColWidth="9.00390625" defaultRowHeight="13.5"/>
  <sheetData>
    <row r="1" ht="13.5">
      <c r="A1" t="s">
        <v>222</v>
      </c>
    </row>
    <row r="2" spans="2:11" ht="13.5">
      <c r="B2" s="69" t="s">
        <v>172</v>
      </c>
      <c r="C2" s="70">
        <v>14</v>
      </c>
      <c r="D2" s="70">
        <v>13</v>
      </c>
      <c r="E2" s="70">
        <v>12</v>
      </c>
      <c r="F2" s="70">
        <v>11</v>
      </c>
      <c r="G2" s="70">
        <v>10</v>
      </c>
      <c r="H2" s="70">
        <v>9</v>
      </c>
      <c r="I2" s="70">
        <v>8</v>
      </c>
      <c r="J2" s="70">
        <v>7</v>
      </c>
      <c r="K2" s="198">
        <v>6</v>
      </c>
    </row>
    <row r="3" spans="2:11" ht="13.5">
      <c r="B3" s="72" t="s">
        <v>223</v>
      </c>
      <c r="C3" s="199">
        <v>5</v>
      </c>
      <c r="D3" s="200">
        <v>5</v>
      </c>
      <c r="E3" s="200">
        <v>6</v>
      </c>
      <c r="F3" s="200">
        <v>6</v>
      </c>
      <c r="G3" s="200">
        <v>5</v>
      </c>
      <c r="H3" s="200">
        <v>5</v>
      </c>
      <c r="I3" s="200">
        <v>4</v>
      </c>
      <c r="J3" s="200">
        <v>4</v>
      </c>
      <c r="K3" s="201">
        <v>6</v>
      </c>
    </row>
    <row r="4" spans="2:11" ht="13.5">
      <c r="B4" s="72" t="s">
        <v>224</v>
      </c>
      <c r="C4" s="29">
        <v>5</v>
      </c>
      <c r="D4" s="202">
        <v>4</v>
      </c>
      <c r="E4" s="202">
        <v>6</v>
      </c>
      <c r="F4" s="202">
        <v>5</v>
      </c>
      <c r="G4" s="202">
        <v>5</v>
      </c>
      <c r="H4" s="202">
        <v>4</v>
      </c>
      <c r="I4" s="202">
        <v>4</v>
      </c>
      <c r="J4" s="202">
        <v>3</v>
      </c>
      <c r="K4" s="203">
        <v>0</v>
      </c>
    </row>
    <row r="5" spans="2:11" ht="13.5">
      <c r="B5" s="204" t="s">
        <v>225</v>
      </c>
      <c r="C5" s="205">
        <v>4</v>
      </c>
      <c r="D5" s="206">
        <v>4</v>
      </c>
      <c r="E5" s="206">
        <v>0</v>
      </c>
      <c r="F5" s="206">
        <v>0</v>
      </c>
      <c r="G5" s="206">
        <v>0</v>
      </c>
      <c r="H5" s="206">
        <v>0</v>
      </c>
      <c r="I5" s="206">
        <v>0</v>
      </c>
      <c r="J5" s="206">
        <v>0</v>
      </c>
      <c r="K5" s="207">
        <v>0</v>
      </c>
    </row>
    <row r="9" spans="2:7" ht="13.5">
      <c r="B9" s="190" t="s">
        <v>219</v>
      </c>
      <c r="C9" s="190"/>
      <c r="D9" s="190"/>
      <c r="E9" s="190"/>
      <c r="F9" s="190"/>
      <c r="G9" s="190"/>
    </row>
    <row r="10" spans="2:7" ht="13.5">
      <c r="B10" s="190"/>
      <c r="C10" s="190"/>
      <c r="D10" s="190"/>
      <c r="E10" s="190"/>
      <c r="F10" s="190"/>
      <c r="G10" s="190"/>
    </row>
    <row r="11" spans="2:7" ht="13.5">
      <c r="B11" s="190"/>
      <c r="C11" s="190"/>
      <c r="D11" s="190"/>
      <c r="E11" s="190"/>
      <c r="F11" s="190"/>
      <c r="G11" s="190"/>
    </row>
    <row r="12" spans="2:7" ht="13.5">
      <c r="B12" s="190"/>
      <c r="C12" s="190"/>
      <c r="D12" s="190"/>
      <c r="E12" s="190"/>
      <c r="F12" s="190"/>
      <c r="G12" s="190"/>
    </row>
    <row r="13" spans="2:7" ht="13.5">
      <c r="B13" s="190"/>
      <c r="C13" s="190"/>
      <c r="D13" s="190"/>
      <c r="E13" s="190"/>
      <c r="F13" s="190"/>
      <c r="G13" s="190"/>
    </row>
    <row r="14" spans="2:7" ht="13.5">
      <c r="B14" s="190"/>
      <c r="C14" s="190"/>
      <c r="D14" s="190"/>
      <c r="E14" s="190"/>
      <c r="F14" s="190"/>
      <c r="G14" s="190"/>
    </row>
    <row r="15" spans="2:7" ht="13.5">
      <c r="B15" s="190"/>
      <c r="C15" s="190"/>
      <c r="D15" s="190"/>
      <c r="E15" s="190"/>
      <c r="F15" s="190"/>
      <c r="G15" s="190"/>
    </row>
  </sheetData>
  <sheetProtection selectLockedCells="1" selectUnlockedCells="1"/>
  <mergeCells count="1">
    <mergeCell ref="B9:G15"/>
  </mergeCells>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kanke yusuke</cp:lastModifiedBy>
  <dcterms:created xsi:type="dcterms:W3CDTF">2011-07-07T03:50:56Z</dcterms:created>
  <dcterms:modified xsi:type="dcterms:W3CDTF">2011-07-09T15:43:23Z</dcterms:modified>
  <cp:category/>
  <cp:version/>
  <cp:contentType/>
  <cp:contentStatus/>
  <cp:revision>4</cp:revision>
</cp:coreProperties>
</file>