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3995" windowHeight="8040"/>
  </bookViews>
  <sheets>
    <sheet name="Sheet6" sheetId="6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calcPr calcId="125725"/>
</workbook>
</file>

<file path=xl/calcChain.xml><?xml version="1.0" encoding="utf-8"?>
<calcChain xmlns="http://schemas.openxmlformats.org/spreadsheetml/2006/main">
  <c r="H16" i="11"/>
  <c r="H15"/>
  <c r="H14"/>
  <c r="Z13"/>
  <c r="X13"/>
  <c r="W13"/>
  <c r="Y13" s="1"/>
  <c r="H13"/>
  <c r="W12"/>
  <c r="Z12" s="1"/>
  <c r="H12"/>
  <c r="Z11"/>
  <c r="X11"/>
  <c r="W11"/>
  <c r="Y11" s="1"/>
  <c r="H11"/>
  <c r="W10"/>
  <c r="Z10" s="1"/>
  <c r="H10"/>
  <c r="Z9"/>
  <c r="X9"/>
  <c r="W9"/>
  <c r="Y9" s="1"/>
  <c r="H9"/>
  <c r="W8"/>
  <c r="Z8" s="1"/>
  <c r="U8"/>
  <c r="H8"/>
  <c r="W7"/>
  <c r="Z7" s="1"/>
  <c r="U7"/>
  <c r="H7"/>
  <c r="W6"/>
  <c r="Z6" s="1"/>
  <c r="U6"/>
  <c r="H6"/>
  <c r="W5"/>
  <c r="Z5" s="1"/>
  <c r="U5"/>
  <c r="H5"/>
  <c r="H16" i="10"/>
  <c r="H15"/>
  <c r="H14"/>
  <c r="W13"/>
  <c r="Z13" s="1"/>
  <c r="H13"/>
  <c r="Z12"/>
  <c r="X12"/>
  <c r="W12"/>
  <c r="Y12" s="1"/>
  <c r="H12"/>
  <c r="W11"/>
  <c r="Z11" s="1"/>
  <c r="H11"/>
  <c r="Z10"/>
  <c r="X10"/>
  <c r="W10"/>
  <c r="Y10" s="1"/>
  <c r="H10"/>
  <c r="W9"/>
  <c r="Z9" s="1"/>
  <c r="H9"/>
  <c r="U8"/>
  <c r="W8" s="1"/>
  <c r="H8"/>
  <c r="U7"/>
  <c r="W7" s="1"/>
  <c r="H7"/>
  <c r="U6"/>
  <c r="W6" s="1"/>
  <c r="H6"/>
  <c r="U5"/>
  <c r="W5" s="1"/>
  <c r="H5"/>
  <c r="H16" i="9"/>
  <c r="H15"/>
  <c r="H14"/>
  <c r="Z13"/>
  <c r="X13"/>
  <c r="W13"/>
  <c r="Y13" s="1"/>
  <c r="H13"/>
  <c r="W12"/>
  <c r="Z12" s="1"/>
  <c r="H12"/>
  <c r="Z11"/>
  <c r="X11"/>
  <c r="W11"/>
  <c r="Y11" s="1"/>
  <c r="H11"/>
  <c r="W10"/>
  <c r="Z10" s="1"/>
  <c r="H10"/>
  <c r="Z9"/>
  <c r="X9"/>
  <c r="W9"/>
  <c r="Y9" s="1"/>
  <c r="H9"/>
  <c r="W8"/>
  <c r="Z8" s="1"/>
  <c r="U8"/>
  <c r="H8"/>
  <c r="W7"/>
  <c r="Z7" s="1"/>
  <c r="U7"/>
  <c r="H7"/>
  <c r="W6"/>
  <c r="Z6" s="1"/>
  <c r="U6"/>
  <c r="H6"/>
  <c r="W5"/>
  <c r="Z5" s="1"/>
  <c r="U5"/>
  <c r="H5"/>
  <c r="H16" i="8"/>
  <c r="H15"/>
  <c r="H14"/>
  <c r="W13"/>
  <c r="Z13" s="1"/>
  <c r="H13"/>
  <c r="Z12"/>
  <c r="X12"/>
  <c r="W12"/>
  <c r="Y12" s="1"/>
  <c r="H12"/>
  <c r="W11"/>
  <c r="Z11" s="1"/>
  <c r="H11"/>
  <c r="Z10"/>
  <c r="X10"/>
  <c r="W10"/>
  <c r="Y10" s="1"/>
  <c r="H10"/>
  <c r="W9"/>
  <c r="Z9" s="1"/>
  <c r="H9"/>
  <c r="U8"/>
  <c r="W8" s="1"/>
  <c r="H8"/>
  <c r="U7"/>
  <c r="W7" s="1"/>
  <c r="H7"/>
  <c r="U6"/>
  <c r="W6" s="1"/>
  <c r="H6"/>
  <c r="U5"/>
  <c r="W5" s="1"/>
  <c r="H5"/>
  <c r="H16" i="7"/>
  <c r="H15"/>
  <c r="H14"/>
  <c r="W13"/>
  <c r="Z13" s="1"/>
  <c r="H13"/>
  <c r="Z12"/>
  <c r="X12"/>
  <c r="W12"/>
  <c r="Y12" s="1"/>
  <c r="H12"/>
  <c r="W11"/>
  <c r="Z11" s="1"/>
  <c r="H11"/>
  <c r="Z10"/>
  <c r="X10"/>
  <c r="W10"/>
  <c r="Y10" s="1"/>
  <c r="H10"/>
  <c r="W9"/>
  <c r="Z9" s="1"/>
  <c r="H9"/>
  <c r="U8"/>
  <c r="W8" s="1"/>
  <c r="H8"/>
  <c r="U7"/>
  <c r="W7" s="1"/>
  <c r="H7"/>
  <c r="U6"/>
  <c r="W6" s="1"/>
  <c r="H6"/>
  <c r="U5"/>
  <c r="W5" s="1"/>
  <c r="H5"/>
  <c r="H16" i="5"/>
  <c r="H15"/>
  <c r="H14"/>
  <c r="W13"/>
  <c r="Y13" s="1"/>
  <c r="H13"/>
  <c r="Z12"/>
  <c r="X12"/>
  <c r="W12"/>
  <c r="Y12" s="1"/>
  <c r="H12"/>
  <c r="W11"/>
  <c r="Y11" s="1"/>
  <c r="H11"/>
  <c r="Z10"/>
  <c r="X10"/>
  <c r="W10"/>
  <c r="Y10" s="1"/>
  <c r="H10"/>
  <c r="W9"/>
  <c r="Y9" s="1"/>
  <c r="H9"/>
  <c r="U8"/>
  <c r="W8" s="1"/>
  <c r="H8"/>
  <c r="U7"/>
  <c r="W7" s="1"/>
  <c r="H7"/>
  <c r="U6"/>
  <c r="W6" s="1"/>
  <c r="H6"/>
  <c r="U5"/>
  <c r="W5" s="1"/>
  <c r="H5"/>
  <c r="H16" i="4"/>
  <c r="H15"/>
  <c r="H14"/>
  <c r="X13"/>
  <c r="W13"/>
  <c r="Y13" s="1"/>
  <c r="H13"/>
  <c r="W12"/>
  <c r="Z12" s="1"/>
  <c r="H12"/>
  <c r="Z11"/>
  <c r="X11"/>
  <c r="W11"/>
  <c r="Y11" s="1"/>
  <c r="H11"/>
  <c r="W10"/>
  <c r="Z10" s="1"/>
  <c r="H10"/>
  <c r="Z9"/>
  <c r="X9"/>
  <c r="W9"/>
  <c r="Y9" s="1"/>
  <c r="H9"/>
  <c r="W8"/>
  <c r="Z8" s="1"/>
  <c r="U8"/>
  <c r="H8"/>
  <c r="W7"/>
  <c r="Z7" s="1"/>
  <c r="U7"/>
  <c r="H7"/>
  <c r="W6"/>
  <c r="Z6" s="1"/>
  <c r="U6"/>
  <c r="H6"/>
  <c r="W5"/>
  <c r="Z5" s="1"/>
  <c r="U5"/>
  <c r="H5"/>
  <c r="H16" i="3"/>
  <c r="H15"/>
  <c r="H14"/>
  <c r="W13"/>
  <c r="Z13" s="1"/>
  <c r="H13"/>
  <c r="Z12"/>
  <c r="X12"/>
  <c r="W12"/>
  <c r="Y12" s="1"/>
  <c r="H12"/>
  <c r="W11"/>
  <c r="Z11" s="1"/>
  <c r="H11"/>
  <c r="Z10"/>
  <c r="X10"/>
  <c r="W10"/>
  <c r="Y10" s="1"/>
  <c r="H10"/>
  <c r="W9"/>
  <c r="Z9" s="1"/>
  <c r="H9"/>
  <c r="U8"/>
  <c r="W8" s="1"/>
  <c r="H8"/>
  <c r="U7"/>
  <c r="W7" s="1"/>
  <c r="H7"/>
  <c r="U6"/>
  <c r="W6" s="1"/>
  <c r="H6"/>
  <c r="U5"/>
  <c r="W5" s="1"/>
  <c r="H5"/>
  <c r="H16" i="2"/>
  <c r="H15"/>
  <c r="H14"/>
  <c r="Z13"/>
  <c r="X13"/>
  <c r="W13"/>
  <c r="Y13" s="1"/>
  <c r="H13"/>
  <c r="W12"/>
  <c r="Z12" s="1"/>
  <c r="H12"/>
  <c r="Z11"/>
  <c r="X11"/>
  <c r="W11"/>
  <c r="Y11" s="1"/>
  <c r="H11"/>
  <c r="W10"/>
  <c r="Z10" s="1"/>
  <c r="H10"/>
  <c r="Z9"/>
  <c r="X9"/>
  <c r="W9"/>
  <c r="Y9" s="1"/>
  <c r="H9"/>
  <c r="W8"/>
  <c r="Z8" s="1"/>
  <c r="U8"/>
  <c r="H8"/>
  <c r="W7"/>
  <c r="Z7" s="1"/>
  <c r="U7"/>
  <c r="H7"/>
  <c r="W6"/>
  <c r="Z6" s="1"/>
  <c r="U6"/>
  <c r="H6"/>
  <c r="W5"/>
  <c r="Z5" s="1"/>
  <c r="U5"/>
  <c r="H5"/>
  <c r="H16" i="1"/>
  <c r="H15"/>
  <c r="H14"/>
  <c r="Z13"/>
  <c r="X13"/>
  <c r="W13"/>
  <c r="Y13" s="1"/>
  <c r="H13"/>
  <c r="W12"/>
  <c r="Z12" s="1"/>
  <c r="H12"/>
  <c r="Z11"/>
  <c r="X11"/>
  <c r="W11"/>
  <c r="Y11" s="1"/>
  <c r="H11"/>
  <c r="W10"/>
  <c r="Z10" s="1"/>
  <c r="H10"/>
  <c r="Z9"/>
  <c r="X9"/>
  <c r="W9"/>
  <c r="Y9" s="1"/>
  <c r="H9"/>
  <c r="W8"/>
  <c r="Z8" s="1"/>
  <c r="U8"/>
  <c r="H8"/>
  <c r="W7"/>
  <c r="Z7" s="1"/>
  <c r="U7"/>
  <c r="H7"/>
  <c r="W6"/>
  <c r="Z6" s="1"/>
  <c r="U6"/>
  <c r="H6"/>
  <c r="W5"/>
  <c r="Z5" s="1"/>
  <c r="U5"/>
  <c r="H5"/>
  <c r="H3" i="11"/>
  <c r="W2"/>
  <c r="N2"/>
  <c r="R1"/>
  <c r="G1"/>
  <c r="L14" s="1"/>
  <c r="E1"/>
  <c r="K16" s="1"/>
  <c r="B1"/>
  <c r="I15" s="1"/>
  <c r="W2" i="10"/>
  <c r="N2"/>
  <c r="R1"/>
  <c r="G1"/>
  <c r="L16" s="1"/>
  <c r="E1"/>
  <c r="K15" s="1"/>
  <c r="B1"/>
  <c r="J16" s="1"/>
  <c r="H3" i="9"/>
  <c r="W2"/>
  <c r="N2"/>
  <c r="R1"/>
  <c r="G1"/>
  <c r="L14" s="1"/>
  <c r="E1"/>
  <c r="K16" s="1"/>
  <c r="B1"/>
  <c r="I15" s="1"/>
  <c r="W2" i="8"/>
  <c r="N2"/>
  <c r="R1"/>
  <c r="G1"/>
  <c r="L16" s="1"/>
  <c r="E1"/>
  <c r="K15" s="1"/>
  <c r="B1"/>
  <c r="J16" s="1"/>
  <c r="H3" i="7"/>
  <c r="W2"/>
  <c r="N2"/>
  <c r="R1"/>
  <c r="G1"/>
  <c r="L15" s="1"/>
  <c r="E1"/>
  <c r="K16" s="1"/>
  <c r="B1"/>
  <c r="I16" s="1"/>
  <c r="W2" i="5"/>
  <c r="N2"/>
  <c r="R1"/>
  <c r="G1"/>
  <c r="L16" s="1"/>
  <c r="E1"/>
  <c r="E2" s="1"/>
  <c r="B1"/>
  <c r="J16" s="1"/>
  <c r="W2" i="4"/>
  <c r="N2"/>
  <c r="R1"/>
  <c r="G1"/>
  <c r="L14" s="1"/>
  <c r="E1"/>
  <c r="E2" s="1"/>
  <c r="B1"/>
  <c r="I15" s="1"/>
  <c r="W2" i="3"/>
  <c r="N2"/>
  <c r="R1"/>
  <c r="G1"/>
  <c r="L15" s="1"/>
  <c r="E1"/>
  <c r="E2" s="1"/>
  <c r="B1"/>
  <c r="I16" s="1"/>
  <c r="W2" i="2"/>
  <c r="N2"/>
  <c r="R1"/>
  <c r="G1"/>
  <c r="L16" s="1"/>
  <c r="E1"/>
  <c r="E2" s="1"/>
  <c r="B1"/>
  <c r="J16" s="1"/>
  <c r="N2" i="1"/>
  <c r="R1"/>
  <c r="E1"/>
  <c r="K16" s="1"/>
  <c r="B1"/>
  <c r="I15" s="1"/>
  <c r="G1" i="6"/>
  <c r="G1" i="1" s="1"/>
  <c r="H3" i="5"/>
  <c r="H3" i="3"/>
  <c r="E2" i="1"/>
  <c r="W2"/>
  <c r="L14" l="1"/>
  <c r="J5"/>
  <c r="L5"/>
  <c r="I6"/>
  <c r="K6"/>
  <c r="J7"/>
  <c r="L7"/>
  <c r="I8"/>
  <c r="K8"/>
  <c r="T8" s="1"/>
  <c r="J9"/>
  <c r="L9"/>
  <c r="I10"/>
  <c r="K10"/>
  <c r="T10" s="1"/>
  <c r="I11"/>
  <c r="K11"/>
  <c r="T11" s="1"/>
  <c r="J12"/>
  <c r="L12"/>
  <c r="J13"/>
  <c r="L13"/>
  <c r="I14"/>
  <c r="K14"/>
  <c r="J15"/>
  <c r="L15"/>
  <c r="J16"/>
  <c r="L16"/>
  <c r="I5" i="2"/>
  <c r="K5"/>
  <c r="K1" s="1"/>
  <c r="J6"/>
  <c r="L6"/>
  <c r="I7"/>
  <c r="K7"/>
  <c r="K3" s="1"/>
  <c r="J8"/>
  <c r="L8"/>
  <c r="I9"/>
  <c r="K9"/>
  <c r="T9" s="1"/>
  <c r="J10"/>
  <c r="L10"/>
  <c r="J11"/>
  <c r="L11"/>
  <c r="I12"/>
  <c r="K12"/>
  <c r="T12" s="1"/>
  <c r="I13"/>
  <c r="K13"/>
  <c r="T13" s="1"/>
  <c r="J14"/>
  <c r="L14"/>
  <c r="I15"/>
  <c r="K15"/>
  <c r="I16"/>
  <c r="K16"/>
  <c r="I5" i="3"/>
  <c r="K5"/>
  <c r="K1" s="1"/>
  <c r="J6"/>
  <c r="L6"/>
  <c r="I7"/>
  <c r="K7"/>
  <c r="K3" s="1"/>
  <c r="J8"/>
  <c r="L8"/>
  <c r="I9"/>
  <c r="K9"/>
  <c r="T9" s="1"/>
  <c r="I10"/>
  <c r="K10"/>
  <c r="T10" s="1"/>
  <c r="J11"/>
  <c r="L11"/>
  <c r="J12"/>
  <c r="L12"/>
  <c r="I13"/>
  <c r="K13"/>
  <c r="T13" s="1"/>
  <c r="I14"/>
  <c r="K14"/>
  <c r="I15"/>
  <c r="K15"/>
  <c r="J16"/>
  <c r="L16"/>
  <c r="I5" i="4"/>
  <c r="K5"/>
  <c r="J6"/>
  <c r="L6"/>
  <c r="I7"/>
  <c r="K7"/>
  <c r="J8"/>
  <c r="L8"/>
  <c r="I9"/>
  <c r="K9"/>
  <c r="T9" s="1"/>
  <c r="J10"/>
  <c r="L10"/>
  <c r="J11"/>
  <c r="L11"/>
  <c r="I12"/>
  <c r="K12"/>
  <c r="T12" s="1"/>
  <c r="I13"/>
  <c r="K13"/>
  <c r="T13" s="1"/>
  <c r="AA13"/>
  <c r="I14"/>
  <c r="K14"/>
  <c r="J15"/>
  <c r="L15"/>
  <c r="J16"/>
  <c r="L16"/>
  <c r="J5" i="5"/>
  <c r="L5"/>
  <c r="I6"/>
  <c r="K6"/>
  <c r="K2" s="1"/>
  <c r="J7"/>
  <c r="L7"/>
  <c r="I8"/>
  <c r="K8"/>
  <c r="J9"/>
  <c r="L9"/>
  <c r="J10"/>
  <c r="L10"/>
  <c r="I11"/>
  <c r="K11"/>
  <c r="T11" s="1"/>
  <c r="I12"/>
  <c r="K12"/>
  <c r="T12" s="1"/>
  <c r="J13"/>
  <c r="L13"/>
  <c r="J14"/>
  <c r="L14"/>
  <c r="J15"/>
  <c r="L15"/>
  <c r="I16"/>
  <c r="K16"/>
  <c r="I5" i="7"/>
  <c r="K5"/>
  <c r="J6"/>
  <c r="L6"/>
  <c r="I7"/>
  <c r="K7"/>
  <c r="J8"/>
  <c r="L8"/>
  <c r="I9"/>
  <c r="K9"/>
  <c r="T9" s="1"/>
  <c r="I10"/>
  <c r="K10"/>
  <c r="T10" s="1"/>
  <c r="J11"/>
  <c r="L11"/>
  <c r="J12"/>
  <c r="L12"/>
  <c r="I13"/>
  <c r="K13"/>
  <c r="T13" s="1"/>
  <c r="I14"/>
  <c r="K14"/>
  <c r="I15"/>
  <c r="K15"/>
  <c r="J16"/>
  <c r="L16"/>
  <c r="J5" i="8"/>
  <c r="L5"/>
  <c r="I6"/>
  <c r="K6"/>
  <c r="J7"/>
  <c r="L7"/>
  <c r="I8"/>
  <c r="K8"/>
  <c r="J9"/>
  <c r="L9"/>
  <c r="J10"/>
  <c r="L10"/>
  <c r="I11"/>
  <c r="K11"/>
  <c r="T11" s="1"/>
  <c r="I12"/>
  <c r="K12"/>
  <c r="T12" s="1"/>
  <c r="J13"/>
  <c r="L13"/>
  <c r="J14"/>
  <c r="L14"/>
  <c r="J15"/>
  <c r="L15"/>
  <c r="I16"/>
  <c r="K16"/>
  <c r="J5" i="9"/>
  <c r="L5"/>
  <c r="I6"/>
  <c r="K6"/>
  <c r="T6" s="1"/>
  <c r="J7"/>
  <c r="L7"/>
  <c r="I8"/>
  <c r="K8"/>
  <c r="T8" s="1"/>
  <c r="J9"/>
  <c r="L9"/>
  <c r="I10"/>
  <c r="K10"/>
  <c r="T10" s="1"/>
  <c r="I11"/>
  <c r="K11"/>
  <c r="T11" s="1"/>
  <c r="J12"/>
  <c r="L12"/>
  <c r="J13"/>
  <c r="L13"/>
  <c r="I14"/>
  <c r="K14"/>
  <c r="J15"/>
  <c r="L15"/>
  <c r="J16"/>
  <c r="L16"/>
  <c r="J5" i="10"/>
  <c r="L5"/>
  <c r="I6"/>
  <c r="K6"/>
  <c r="J7"/>
  <c r="L7"/>
  <c r="I8"/>
  <c r="K8"/>
  <c r="J9"/>
  <c r="L9"/>
  <c r="J10"/>
  <c r="L10"/>
  <c r="I11"/>
  <c r="K11"/>
  <c r="T11" s="1"/>
  <c r="I12"/>
  <c r="K12"/>
  <c r="T12" s="1"/>
  <c r="J13"/>
  <c r="L13"/>
  <c r="J14"/>
  <c r="L14"/>
  <c r="J15"/>
  <c r="L15"/>
  <c r="I16"/>
  <c r="K16"/>
  <c r="J5" i="11"/>
  <c r="L5"/>
  <c r="I6"/>
  <c r="K6"/>
  <c r="T6" s="1"/>
  <c r="J7"/>
  <c r="L7"/>
  <c r="I8"/>
  <c r="K8"/>
  <c r="T8" s="1"/>
  <c r="J9"/>
  <c r="L9"/>
  <c r="I10"/>
  <c r="K10"/>
  <c r="T10" s="1"/>
  <c r="I11"/>
  <c r="K11"/>
  <c r="T11" s="1"/>
  <c r="J12"/>
  <c r="L12"/>
  <c r="J13"/>
  <c r="L13"/>
  <c r="I14"/>
  <c r="K14"/>
  <c r="J15"/>
  <c r="L15"/>
  <c r="J16"/>
  <c r="L16"/>
  <c r="I5" i="1"/>
  <c r="K5"/>
  <c r="J6"/>
  <c r="L6"/>
  <c r="I7"/>
  <c r="K7"/>
  <c r="J8"/>
  <c r="L8"/>
  <c r="I9"/>
  <c r="M9" s="1"/>
  <c r="K9"/>
  <c r="T9" s="1"/>
  <c r="AA9"/>
  <c r="J10"/>
  <c r="L10"/>
  <c r="J11"/>
  <c r="L11"/>
  <c r="I12"/>
  <c r="K12"/>
  <c r="T12" s="1"/>
  <c r="I13"/>
  <c r="K13"/>
  <c r="T13" s="1"/>
  <c r="J14"/>
  <c r="K15"/>
  <c r="I16"/>
  <c r="M16" s="1"/>
  <c r="N16" s="1"/>
  <c r="J5" i="2"/>
  <c r="L5"/>
  <c r="I6"/>
  <c r="K6"/>
  <c r="J7"/>
  <c r="L7"/>
  <c r="I8"/>
  <c r="K8"/>
  <c r="T8" s="1"/>
  <c r="J9"/>
  <c r="L9"/>
  <c r="I10"/>
  <c r="K10"/>
  <c r="T10" s="1"/>
  <c r="I11"/>
  <c r="K11"/>
  <c r="T11" s="1"/>
  <c r="J12"/>
  <c r="L12"/>
  <c r="J13"/>
  <c r="L13"/>
  <c r="I14"/>
  <c r="K14"/>
  <c r="J15"/>
  <c r="L15"/>
  <c r="J5" i="3"/>
  <c r="L5"/>
  <c r="I6"/>
  <c r="K6"/>
  <c r="K2" s="1"/>
  <c r="J7"/>
  <c r="L7"/>
  <c r="I8"/>
  <c r="K8"/>
  <c r="J9"/>
  <c r="L9"/>
  <c r="J10"/>
  <c r="L10"/>
  <c r="I11"/>
  <c r="K11"/>
  <c r="T11" s="1"/>
  <c r="I12"/>
  <c r="K12"/>
  <c r="T12" s="1"/>
  <c r="J13"/>
  <c r="L13"/>
  <c r="J14"/>
  <c r="L14"/>
  <c r="J15"/>
  <c r="K16"/>
  <c r="J5" i="4"/>
  <c r="L5"/>
  <c r="I6"/>
  <c r="K6"/>
  <c r="J7"/>
  <c r="L7"/>
  <c r="I8"/>
  <c r="K8"/>
  <c r="T8" s="1"/>
  <c r="J9"/>
  <c r="L9"/>
  <c r="I10"/>
  <c r="K10"/>
  <c r="T10" s="1"/>
  <c r="I11"/>
  <c r="K11"/>
  <c r="T11" s="1"/>
  <c r="J12"/>
  <c r="L12"/>
  <c r="J13"/>
  <c r="L13"/>
  <c r="J14"/>
  <c r="K15"/>
  <c r="I16"/>
  <c r="M16" s="1"/>
  <c r="N16" s="1"/>
  <c r="K16"/>
  <c r="I5" i="5"/>
  <c r="M5" s="1"/>
  <c r="K5"/>
  <c r="J6"/>
  <c r="L6"/>
  <c r="I7"/>
  <c r="M7" s="1"/>
  <c r="K7"/>
  <c r="K3" s="1"/>
  <c r="J8"/>
  <c r="L8"/>
  <c r="I9"/>
  <c r="M9" s="1"/>
  <c r="K9"/>
  <c r="T9" s="1"/>
  <c r="AA9"/>
  <c r="I10"/>
  <c r="K10"/>
  <c r="T10" s="1"/>
  <c r="J11"/>
  <c r="L11"/>
  <c r="J12"/>
  <c r="L12"/>
  <c r="I13"/>
  <c r="K13"/>
  <c r="T13" s="1"/>
  <c r="I14"/>
  <c r="K14"/>
  <c r="I15"/>
  <c r="K15"/>
  <c r="J5" i="7"/>
  <c r="L5"/>
  <c r="I6"/>
  <c r="K6"/>
  <c r="J7"/>
  <c r="L7"/>
  <c r="I8"/>
  <c r="K8"/>
  <c r="J9"/>
  <c r="L9"/>
  <c r="J10"/>
  <c r="L10"/>
  <c r="I11"/>
  <c r="K11"/>
  <c r="T11" s="1"/>
  <c r="I12"/>
  <c r="K12"/>
  <c r="T12" s="1"/>
  <c r="J13"/>
  <c r="L13"/>
  <c r="J14"/>
  <c r="L14"/>
  <c r="J15"/>
  <c r="I5" i="8"/>
  <c r="K5"/>
  <c r="J6"/>
  <c r="L6"/>
  <c r="I7"/>
  <c r="K7"/>
  <c r="J8"/>
  <c r="L8"/>
  <c r="I9"/>
  <c r="K9"/>
  <c r="T9" s="1"/>
  <c r="I10"/>
  <c r="K10"/>
  <c r="T10" s="1"/>
  <c r="J11"/>
  <c r="L11"/>
  <c r="J12"/>
  <c r="L12"/>
  <c r="I13"/>
  <c r="K13"/>
  <c r="T13" s="1"/>
  <c r="I14"/>
  <c r="K14"/>
  <c r="I15"/>
  <c r="M15" s="1"/>
  <c r="N15" s="1"/>
  <c r="I5" i="9"/>
  <c r="K5"/>
  <c r="T5" s="1"/>
  <c r="J6"/>
  <c r="L6"/>
  <c r="I7"/>
  <c r="K7"/>
  <c r="T7" s="1"/>
  <c r="J8"/>
  <c r="L8"/>
  <c r="I9"/>
  <c r="K9"/>
  <c r="T9" s="1"/>
  <c r="J10"/>
  <c r="L10"/>
  <c r="J11"/>
  <c r="L11"/>
  <c r="I12"/>
  <c r="M12" s="1"/>
  <c r="K12"/>
  <c r="T12" s="1"/>
  <c r="I13"/>
  <c r="M13" s="1"/>
  <c r="K13"/>
  <c r="T13" s="1"/>
  <c r="AA13"/>
  <c r="J14"/>
  <c r="K15"/>
  <c r="I16"/>
  <c r="M16" s="1"/>
  <c r="N16" s="1"/>
  <c r="I5" i="10"/>
  <c r="M5" s="1"/>
  <c r="K5"/>
  <c r="J6"/>
  <c r="L6"/>
  <c r="I7"/>
  <c r="M7" s="1"/>
  <c r="K7"/>
  <c r="J8"/>
  <c r="L8"/>
  <c r="I9"/>
  <c r="M9" s="1"/>
  <c r="K9"/>
  <c r="T9" s="1"/>
  <c r="I10"/>
  <c r="M10" s="1"/>
  <c r="K10"/>
  <c r="T10" s="1"/>
  <c r="AA10"/>
  <c r="J11"/>
  <c r="L11"/>
  <c r="J12"/>
  <c r="L12"/>
  <c r="I13"/>
  <c r="K13"/>
  <c r="T13" s="1"/>
  <c r="I14"/>
  <c r="K14"/>
  <c r="I15"/>
  <c r="M15" s="1"/>
  <c r="N15" s="1"/>
  <c r="I5" i="11"/>
  <c r="M5" s="1"/>
  <c r="N5" s="1"/>
  <c r="K5"/>
  <c r="T5" s="1"/>
  <c r="J6"/>
  <c r="L6"/>
  <c r="I7"/>
  <c r="M7" s="1"/>
  <c r="N7" s="1"/>
  <c r="K7"/>
  <c r="T7" s="1"/>
  <c r="J8"/>
  <c r="L8"/>
  <c r="I9"/>
  <c r="M9" s="1"/>
  <c r="N9" s="1"/>
  <c r="K9"/>
  <c r="T9" s="1"/>
  <c r="AA9"/>
  <c r="J10"/>
  <c r="L10"/>
  <c r="J11"/>
  <c r="L11"/>
  <c r="I12"/>
  <c r="K12"/>
  <c r="T12" s="1"/>
  <c r="I13"/>
  <c r="K13"/>
  <c r="T13" s="1"/>
  <c r="J14"/>
  <c r="K15"/>
  <c r="I16"/>
  <c r="M16" s="1"/>
  <c r="N16" s="1"/>
  <c r="O16" s="1"/>
  <c r="Q5"/>
  <c r="Q7"/>
  <c r="Q9"/>
  <c r="P16"/>
  <c r="Y5"/>
  <c r="AA5" s="1"/>
  <c r="Y6"/>
  <c r="AA6" s="1"/>
  <c r="Y7"/>
  <c r="AA7" s="1"/>
  <c r="Y8"/>
  <c r="AA8" s="1"/>
  <c r="Y10"/>
  <c r="AA10" s="1"/>
  <c r="Y12"/>
  <c r="AA12" s="1"/>
  <c r="X5"/>
  <c r="X6"/>
  <c r="X7"/>
  <c r="X8"/>
  <c r="X10"/>
  <c r="X12"/>
  <c r="Q5" i="10"/>
  <c r="N5"/>
  <c r="Y5"/>
  <c r="AA5" s="1"/>
  <c r="Z5"/>
  <c r="X5"/>
  <c r="Q7"/>
  <c r="N7"/>
  <c r="Y7"/>
  <c r="AA7" s="1"/>
  <c r="Z7"/>
  <c r="X7"/>
  <c r="Q9"/>
  <c r="N9"/>
  <c r="N10"/>
  <c r="Q10"/>
  <c r="O15"/>
  <c r="P15"/>
  <c r="Y6"/>
  <c r="AA6" s="1"/>
  <c r="Z6"/>
  <c r="X6"/>
  <c r="Y8"/>
  <c r="AA8" s="1"/>
  <c r="Z8"/>
  <c r="X8"/>
  <c r="Y9"/>
  <c r="AA9" s="1"/>
  <c r="Y11"/>
  <c r="AA11" s="1"/>
  <c r="Y13"/>
  <c r="AA13" s="1"/>
  <c r="H3"/>
  <c r="T5"/>
  <c r="T4" s="1"/>
  <c r="T6"/>
  <c r="T7"/>
  <c r="T8"/>
  <c r="X9"/>
  <c r="X11"/>
  <c r="X13"/>
  <c r="Q12" i="9"/>
  <c r="N12"/>
  <c r="N13"/>
  <c r="Q13"/>
  <c r="O16"/>
  <c r="P16"/>
  <c r="Y5"/>
  <c r="AA5" s="1"/>
  <c r="Y6"/>
  <c r="AA6" s="1"/>
  <c r="Y7"/>
  <c r="AA7" s="1"/>
  <c r="Y8"/>
  <c r="AA8" s="1"/>
  <c r="Y10"/>
  <c r="AA10" s="1"/>
  <c r="Y12"/>
  <c r="AA12" s="1"/>
  <c r="X5"/>
  <c r="X6"/>
  <c r="X7"/>
  <c r="X8"/>
  <c r="X10"/>
  <c r="X12"/>
  <c r="Y5" i="8"/>
  <c r="AA5" s="1"/>
  <c r="Z5"/>
  <c r="X5"/>
  <c r="Y7"/>
  <c r="AA7" s="1"/>
  <c r="Z7"/>
  <c r="X7"/>
  <c r="O15"/>
  <c r="P15"/>
  <c r="Y6"/>
  <c r="AA6" s="1"/>
  <c r="Z6"/>
  <c r="X6"/>
  <c r="Y8"/>
  <c r="AA8" s="1"/>
  <c r="Z8"/>
  <c r="X8"/>
  <c r="Y9"/>
  <c r="AA9" s="1"/>
  <c r="Y11"/>
  <c r="AA11" s="1"/>
  <c r="Y13"/>
  <c r="AA13" s="1"/>
  <c r="H3"/>
  <c r="T5"/>
  <c r="T4" s="1"/>
  <c r="T6"/>
  <c r="T7"/>
  <c r="T8"/>
  <c r="X9"/>
  <c r="X11"/>
  <c r="X13"/>
  <c r="Y5" i="7"/>
  <c r="AA5" s="1"/>
  <c r="Z5"/>
  <c r="X5"/>
  <c r="Y7"/>
  <c r="AA7" s="1"/>
  <c r="Z7"/>
  <c r="X7"/>
  <c r="Y6"/>
  <c r="AA6" s="1"/>
  <c r="Z6"/>
  <c r="X6"/>
  <c r="Y8"/>
  <c r="AA8" s="1"/>
  <c r="Z8"/>
  <c r="X8"/>
  <c r="Y9"/>
  <c r="AA9" s="1"/>
  <c r="Y11"/>
  <c r="AA11" s="1"/>
  <c r="Y13"/>
  <c r="AA13" s="1"/>
  <c r="T5"/>
  <c r="T4" s="1"/>
  <c r="T6"/>
  <c r="T7"/>
  <c r="T8"/>
  <c r="X9"/>
  <c r="X11"/>
  <c r="X13"/>
  <c r="Q5" i="5"/>
  <c r="N5"/>
  <c r="Z5"/>
  <c r="Y5"/>
  <c r="AA5" s="1"/>
  <c r="X5"/>
  <c r="Q7"/>
  <c r="N7"/>
  <c r="Y7"/>
  <c r="AA7" s="1"/>
  <c r="Z7"/>
  <c r="X7"/>
  <c r="N9"/>
  <c r="Q9"/>
  <c r="Y6"/>
  <c r="AA6" s="1"/>
  <c r="Z6"/>
  <c r="X6"/>
  <c r="Z8"/>
  <c r="X8"/>
  <c r="Y8"/>
  <c r="AA8" s="1"/>
  <c r="T5"/>
  <c r="T4" s="1"/>
  <c r="T6"/>
  <c r="T7"/>
  <c r="T8"/>
  <c r="X9"/>
  <c r="Z9"/>
  <c r="X11"/>
  <c r="Z11"/>
  <c r="X13"/>
  <c r="Z13"/>
  <c r="O16" i="4"/>
  <c r="P16"/>
  <c r="Y5"/>
  <c r="AA5" s="1"/>
  <c r="Y6"/>
  <c r="AA6" s="1"/>
  <c r="Y7"/>
  <c r="AA7" s="1"/>
  <c r="Y8"/>
  <c r="AA8" s="1"/>
  <c r="Y10"/>
  <c r="AA10" s="1"/>
  <c r="Y12"/>
  <c r="AA12" s="1"/>
  <c r="Z13"/>
  <c r="X5"/>
  <c r="X6"/>
  <c r="X7"/>
  <c r="X8"/>
  <c r="X10"/>
  <c r="X12"/>
  <c r="Y5" i="3"/>
  <c r="AA5" s="1"/>
  <c r="Z5"/>
  <c r="X5"/>
  <c r="Y7"/>
  <c r="AA7" s="1"/>
  <c r="Z7"/>
  <c r="X7"/>
  <c r="Y6"/>
  <c r="AA6" s="1"/>
  <c r="Z6"/>
  <c r="X6"/>
  <c r="Y8"/>
  <c r="AA8" s="1"/>
  <c r="Z8"/>
  <c r="X8"/>
  <c r="Y9"/>
  <c r="AA9" s="1"/>
  <c r="Y11"/>
  <c r="AA11" s="1"/>
  <c r="Y13"/>
  <c r="AA13" s="1"/>
  <c r="T5"/>
  <c r="T4" s="1"/>
  <c r="T6"/>
  <c r="T7"/>
  <c r="T8"/>
  <c r="X9"/>
  <c r="X11"/>
  <c r="X13"/>
  <c r="T5" i="2"/>
  <c r="T4" s="1"/>
  <c r="Y5"/>
  <c r="AA5" s="1"/>
  <c r="Y6"/>
  <c r="AA6" s="1"/>
  <c r="T7"/>
  <c r="Y7"/>
  <c r="AA7" s="1"/>
  <c r="Y8"/>
  <c r="AA8" s="1"/>
  <c r="Y10"/>
  <c r="AA10" s="1"/>
  <c r="Y12"/>
  <c r="AA12" s="1"/>
  <c r="X5"/>
  <c r="X6"/>
  <c r="X7"/>
  <c r="X8"/>
  <c r="X10"/>
  <c r="X12"/>
  <c r="N9" i="1"/>
  <c r="Q9"/>
  <c r="O16"/>
  <c r="P16"/>
  <c r="Y5"/>
  <c r="AA5" s="1"/>
  <c r="Y6"/>
  <c r="AA6" s="1"/>
  <c r="Y7"/>
  <c r="AA7" s="1"/>
  <c r="Y8"/>
  <c r="AA8" s="1"/>
  <c r="Y10"/>
  <c r="AA10" s="1"/>
  <c r="Y12"/>
  <c r="AA12" s="1"/>
  <c r="X5"/>
  <c r="X6"/>
  <c r="X7"/>
  <c r="X8"/>
  <c r="X10"/>
  <c r="X12"/>
  <c r="K2" i="11"/>
  <c r="L16" i="6"/>
  <c r="E2" i="11"/>
  <c r="K1"/>
  <c r="L1" s="1"/>
  <c r="K3"/>
  <c r="L3" s="1"/>
  <c r="E2" i="10"/>
  <c r="K1"/>
  <c r="K3"/>
  <c r="K2"/>
  <c r="L2" s="1"/>
  <c r="E2" i="9"/>
  <c r="K1"/>
  <c r="K3"/>
  <c r="J16" i="6"/>
  <c r="K2" i="9"/>
  <c r="L2" s="1"/>
  <c r="K2" i="8"/>
  <c r="E2"/>
  <c r="K1"/>
  <c r="L1" s="1"/>
  <c r="K3"/>
  <c r="L3" s="1"/>
  <c r="I15" i="6"/>
  <c r="E2" i="7"/>
  <c r="K1"/>
  <c r="K3"/>
  <c r="K2"/>
  <c r="L2" s="1"/>
  <c r="L2" i="5"/>
  <c r="K1"/>
  <c r="L1" s="1"/>
  <c r="H3" i="4"/>
  <c r="H3" i="2"/>
  <c r="C9" i="6"/>
  <c r="C16"/>
  <c r="J2" i="5"/>
  <c r="L3"/>
  <c r="F16" i="6"/>
  <c r="L2" i="3"/>
  <c r="L1"/>
  <c r="L3"/>
  <c r="J2" i="2"/>
  <c r="L3"/>
  <c r="J2" i="1"/>
  <c r="H3"/>
  <c r="T4" i="9" l="1"/>
  <c r="M14" i="8"/>
  <c r="N14" s="1"/>
  <c r="M13"/>
  <c r="AA13" i="5"/>
  <c r="M13"/>
  <c r="AA12" i="3"/>
  <c r="M12"/>
  <c r="M11"/>
  <c r="M8"/>
  <c r="M6"/>
  <c r="M14" i="2"/>
  <c r="N14" s="1"/>
  <c r="M7" i="1"/>
  <c r="M5"/>
  <c r="M15" i="11"/>
  <c r="N15" s="1"/>
  <c r="AA12" i="8"/>
  <c r="M16" i="7"/>
  <c r="N16" s="1"/>
  <c r="M16" i="3"/>
  <c r="N16" s="1"/>
  <c r="AA9" i="2"/>
  <c r="M15" i="1"/>
  <c r="N15" s="1"/>
  <c r="AA12" i="10"/>
  <c r="M15" i="9"/>
  <c r="N15" s="1"/>
  <c r="AA12" i="5"/>
  <c r="M15" i="4"/>
  <c r="N15" s="1"/>
  <c r="AA10" i="3"/>
  <c r="M16" i="2"/>
  <c r="N16" s="1"/>
  <c r="AA11" i="1"/>
  <c r="P15" i="9"/>
  <c r="O15"/>
  <c r="O15" i="4"/>
  <c r="P15"/>
  <c r="F15" i="6"/>
  <c r="O15" i="11"/>
  <c r="P15"/>
  <c r="L15" i="6"/>
  <c r="O16" i="7"/>
  <c r="H16" i="6"/>
  <c r="P16" i="7"/>
  <c r="P16" i="3"/>
  <c r="O16"/>
  <c r="E16" i="6"/>
  <c r="P15" i="1"/>
  <c r="O15"/>
  <c r="C15" i="6"/>
  <c r="T7" i="1"/>
  <c r="K3"/>
  <c r="L3" s="1"/>
  <c r="T5"/>
  <c r="T4" s="1"/>
  <c r="K1"/>
  <c r="L1" s="1"/>
  <c r="AA13" i="11"/>
  <c r="M13"/>
  <c r="M12"/>
  <c r="T4"/>
  <c r="M14" i="10"/>
  <c r="N14" s="1"/>
  <c r="M13"/>
  <c r="AA9" i="9"/>
  <c r="M9"/>
  <c r="M7"/>
  <c r="M5"/>
  <c r="AA10" i="8"/>
  <c r="M10"/>
  <c r="M9"/>
  <c r="M7"/>
  <c r="M5"/>
  <c r="AA12" i="7"/>
  <c r="M12"/>
  <c r="M11"/>
  <c r="M8"/>
  <c r="M6"/>
  <c r="M15" i="5"/>
  <c r="N15" s="1"/>
  <c r="M14"/>
  <c r="N14" s="1"/>
  <c r="AA10"/>
  <c r="M10"/>
  <c r="AA11" i="4"/>
  <c r="M11"/>
  <c r="M10"/>
  <c r="M8"/>
  <c r="M6"/>
  <c r="AA11" i="2"/>
  <c r="M11"/>
  <c r="M10"/>
  <c r="M8"/>
  <c r="M6"/>
  <c r="AA13" i="1"/>
  <c r="M13"/>
  <c r="M12"/>
  <c r="AA11" i="11"/>
  <c r="M11"/>
  <c r="M10"/>
  <c r="M8"/>
  <c r="M6"/>
  <c r="M16" i="10"/>
  <c r="N16" s="1"/>
  <c r="AA11" i="9"/>
  <c r="M11"/>
  <c r="M10"/>
  <c r="M8"/>
  <c r="M6"/>
  <c r="M16" i="8"/>
  <c r="N16" s="1"/>
  <c r="AA10" i="7"/>
  <c r="M10"/>
  <c r="M9"/>
  <c r="M7"/>
  <c r="M5"/>
  <c r="M16" i="5"/>
  <c r="N16" s="1"/>
  <c r="AA11"/>
  <c r="M11"/>
  <c r="M8"/>
  <c r="M6"/>
  <c r="M14" i="4"/>
  <c r="N14" s="1"/>
  <c r="AA9"/>
  <c r="M9"/>
  <c r="M7"/>
  <c r="M5"/>
  <c r="M15" i="3"/>
  <c r="N15" s="1"/>
  <c r="M14"/>
  <c r="N14" s="1"/>
  <c r="M13"/>
  <c r="AA13" i="2"/>
  <c r="M13"/>
  <c r="M12"/>
  <c r="M11" i="1"/>
  <c r="M10"/>
  <c r="M8"/>
  <c r="M6"/>
  <c r="T6" i="4"/>
  <c r="K2"/>
  <c r="T6" i="2"/>
  <c r="K2"/>
  <c r="L2" s="1"/>
  <c r="T7" i="4"/>
  <c r="K3"/>
  <c r="T5"/>
  <c r="T4" s="1"/>
  <c r="K1"/>
  <c r="T6" i="1"/>
  <c r="K2"/>
  <c r="L2" s="1"/>
  <c r="M14" i="11"/>
  <c r="N14" s="1"/>
  <c r="M12" i="10"/>
  <c r="M11"/>
  <c r="M8"/>
  <c r="M6"/>
  <c r="M14" i="9"/>
  <c r="N14" s="1"/>
  <c r="M12" i="8"/>
  <c r="M11"/>
  <c r="M8"/>
  <c r="M6"/>
  <c r="M15" i="7"/>
  <c r="N15" s="1"/>
  <c r="M14"/>
  <c r="N14" s="1"/>
  <c r="M13"/>
  <c r="M12" i="5"/>
  <c r="M13" i="4"/>
  <c r="M12"/>
  <c r="M10" i="3"/>
  <c r="M9"/>
  <c r="M7"/>
  <c r="M5"/>
  <c r="M15" i="2"/>
  <c r="N15" s="1"/>
  <c r="M9"/>
  <c r="M7"/>
  <c r="M5"/>
  <c r="M14" i="1"/>
  <c r="N14" s="1"/>
  <c r="S9" i="11"/>
  <c r="P9"/>
  <c r="O9"/>
  <c r="S7"/>
  <c r="P7"/>
  <c r="O7"/>
  <c r="S5"/>
  <c r="P5"/>
  <c r="O5"/>
  <c r="S10" i="10"/>
  <c r="P10"/>
  <c r="O10"/>
  <c r="O7"/>
  <c r="S7"/>
  <c r="P7"/>
  <c r="O9"/>
  <c r="S9"/>
  <c r="P9"/>
  <c r="O5"/>
  <c r="S5"/>
  <c r="P5"/>
  <c r="S13" i="9"/>
  <c r="P13"/>
  <c r="O13"/>
  <c r="O12"/>
  <c r="S12"/>
  <c r="P12"/>
  <c r="S9" i="5"/>
  <c r="P9"/>
  <c r="O9"/>
  <c r="P7"/>
  <c r="O7"/>
  <c r="S7"/>
  <c r="S5"/>
  <c r="O5"/>
  <c r="P5"/>
  <c r="S9" i="1"/>
  <c r="P9"/>
  <c r="O9"/>
  <c r="L14" i="6"/>
  <c r="J2" i="11"/>
  <c r="L2"/>
  <c r="J2" i="10"/>
  <c r="L3"/>
  <c r="L1"/>
  <c r="K14" i="6"/>
  <c r="K15"/>
  <c r="J2" i="9"/>
  <c r="J14" i="6"/>
  <c r="J15"/>
  <c r="L3" i="9"/>
  <c r="L1"/>
  <c r="J2" i="8"/>
  <c r="L2"/>
  <c r="J2" i="7"/>
  <c r="H14" i="6"/>
  <c r="H15"/>
  <c r="L3" i="7"/>
  <c r="L1"/>
  <c r="G9" i="6"/>
  <c r="L3" i="4"/>
  <c r="J2"/>
  <c r="L2"/>
  <c r="L1"/>
  <c r="J2" i="3"/>
  <c r="L1" i="2"/>
  <c r="G7" i="6"/>
  <c r="G5"/>
  <c r="P16" i="2" l="1"/>
  <c r="D16" i="6"/>
  <c r="O16" i="2"/>
  <c r="Q5" i="1"/>
  <c r="N5"/>
  <c r="P14" i="2"/>
  <c r="O14"/>
  <c r="D14" i="6"/>
  <c r="Q8" i="3"/>
  <c r="N8"/>
  <c r="Q12"/>
  <c r="N12"/>
  <c r="Q13" i="5"/>
  <c r="N13"/>
  <c r="N13" i="8"/>
  <c r="Q13"/>
  <c r="Q7" i="1"/>
  <c r="N7"/>
  <c r="N6" i="3"/>
  <c r="Q6"/>
  <c r="N11"/>
  <c r="Q11"/>
  <c r="O14" i="8"/>
  <c r="P14"/>
  <c r="I14" i="6"/>
  <c r="N5" i="2"/>
  <c r="Q5"/>
  <c r="N9"/>
  <c r="Q9"/>
  <c r="Q5" i="3"/>
  <c r="N5"/>
  <c r="Q9"/>
  <c r="N9"/>
  <c r="N12" i="4"/>
  <c r="Q12"/>
  <c r="Q12" i="5"/>
  <c r="N12"/>
  <c r="O14" i="7"/>
  <c r="P14"/>
  <c r="Q6" i="8"/>
  <c r="N6"/>
  <c r="Q11"/>
  <c r="N11"/>
  <c r="O14" i="9"/>
  <c r="P14"/>
  <c r="Q8" i="10"/>
  <c r="N8"/>
  <c r="Q12"/>
  <c r="N12"/>
  <c r="N6" i="1"/>
  <c r="Q6"/>
  <c r="Q10"/>
  <c r="N10"/>
  <c r="Q12" i="2"/>
  <c r="N12"/>
  <c r="P14" i="3"/>
  <c r="E14" i="6"/>
  <c r="O14" i="3"/>
  <c r="Q5" i="4"/>
  <c r="N5"/>
  <c r="Q9"/>
  <c r="N9"/>
  <c r="P14"/>
  <c r="F14" i="6"/>
  <c r="O14" i="4"/>
  <c r="N8" i="5"/>
  <c r="Q8"/>
  <c r="N5" i="7"/>
  <c r="Q5"/>
  <c r="N9"/>
  <c r="Q9"/>
  <c r="N6" i="9"/>
  <c r="Q6"/>
  <c r="Q10"/>
  <c r="N10"/>
  <c r="Q6" i="11"/>
  <c r="N6"/>
  <c r="N10"/>
  <c r="Q10"/>
  <c r="N13" i="1"/>
  <c r="Q13"/>
  <c r="N6" i="2"/>
  <c r="Q6"/>
  <c r="Q10"/>
  <c r="N10"/>
  <c r="Q8" i="4"/>
  <c r="N8"/>
  <c r="Q11"/>
  <c r="N11"/>
  <c r="Q10" i="5"/>
  <c r="N10"/>
  <c r="O14"/>
  <c r="G14" i="6"/>
  <c r="P14" i="5"/>
  <c r="N6" i="7"/>
  <c r="Q6"/>
  <c r="N11"/>
  <c r="Q11"/>
  <c r="N7" i="8"/>
  <c r="Q7"/>
  <c r="N10"/>
  <c r="Q10"/>
  <c r="N5" i="9"/>
  <c r="Q5"/>
  <c r="N9"/>
  <c r="Q9"/>
  <c r="N13" i="10"/>
  <c r="Q13"/>
  <c r="Q13" i="11"/>
  <c r="N13"/>
  <c r="O14" i="1"/>
  <c r="P14"/>
  <c r="C14" i="6"/>
  <c r="N7" i="2"/>
  <c r="Q7"/>
  <c r="P15"/>
  <c r="O15"/>
  <c r="D15" i="6"/>
  <c r="N7" i="3"/>
  <c r="Q7"/>
  <c r="N10"/>
  <c r="Q10"/>
  <c r="Q13" i="4"/>
  <c r="N13"/>
  <c r="N13" i="7"/>
  <c r="Q13"/>
  <c r="P15"/>
  <c r="O15"/>
  <c r="N8" i="8"/>
  <c r="Q8"/>
  <c r="N12"/>
  <c r="Q12"/>
  <c r="N6" i="10"/>
  <c r="Q6"/>
  <c r="N11"/>
  <c r="Q11"/>
  <c r="P14" i="11"/>
  <c r="O14"/>
  <c r="N8" i="1"/>
  <c r="Q8"/>
  <c r="N11"/>
  <c r="Q11"/>
  <c r="N13" i="2"/>
  <c r="Q13"/>
  <c r="Q13" i="3"/>
  <c r="N13"/>
  <c r="O15"/>
  <c r="P15"/>
  <c r="E15" i="6"/>
  <c r="Q7" i="4"/>
  <c r="N7"/>
  <c r="N6" i="5"/>
  <c r="Q6"/>
  <c r="N11"/>
  <c r="Q11"/>
  <c r="O16"/>
  <c r="P16"/>
  <c r="G16" i="6"/>
  <c r="Q7" i="7"/>
  <c r="N7"/>
  <c r="Q10"/>
  <c r="N10"/>
  <c r="P16" i="8"/>
  <c r="O16"/>
  <c r="I16" i="6"/>
  <c r="N8" i="9"/>
  <c r="Q8"/>
  <c r="N11"/>
  <c r="Q11"/>
  <c r="O16" i="10"/>
  <c r="P16"/>
  <c r="K16" i="6"/>
  <c r="Q8" i="11"/>
  <c r="N8"/>
  <c r="Q11"/>
  <c r="N11"/>
  <c r="Q12" i="1"/>
  <c r="N12"/>
  <c r="N8" i="2"/>
  <c r="Q8"/>
  <c r="N11"/>
  <c r="Q11"/>
  <c r="Q6" i="4"/>
  <c r="N6"/>
  <c r="N10"/>
  <c r="Q10"/>
  <c r="P15" i="5"/>
  <c r="G15" i="6"/>
  <c r="O15" i="5"/>
  <c r="Q8" i="7"/>
  <c r="N8"/>
  <c r="Q12"/>
  <c r="N12"/>
  <c r="Q5" i="8"/>
  <c r="N5"/>
  <c r="Q9"/>
  <c r="N9"/>
  <c r="N7" i="9"/>
  <c r="Q7"/>
  <c r="O14" i="10"/>
  <c r="P14"/>
  <c r="N12" i="11"/>
  <c r="Q12"/>
  <c r="E11" i="6" l="1"/>
  <c r="S11" i="3"/>
  <c r="O11"/>
  <c r="P11"/>
  <c r="O6"/>
  <c r="P6"/>
  <c r="E6" i="6"/>
  <c r="S6" i="3"/>
  <c r="O13" i="8"/>
  <c r="P13"/>
  <c r="S13"/>
  <c r="C5" i="6"/>
  <c r="P5" i="1"/>
  <c r="S5"/>
  <c r="O5"/>
  <c r="C7" i="6"/>
  <c r="S7" i="1"/>
  <c r="O7"/>
  <c r="P7"/>
  <c r="O13" i="5"/>
  <c r="G13" i="6"/>
  <c r="P13" i="5"/>
  <c r="S13"/>
  <c r="E12" i="6"/>
  <c r="P12" i="3"/>
  <c r="S12"/>
  <c r="O12"/>
  <c r="E8" i="6"/>
  <c r="O8" i="3"/>
  <c r="P8"/>
  <c r="S8"/>
  <c r="O12" i="11"/>
  <c r="P12"/>
  <c r="S12"/>
  <c r="P7" i="9"/>
  <c r="S7"/>
  <c r="O7"/>
  <c r="F6" i="6"/>
  <c r="P6" i="4"/>
  <c r="S6"/>
  <c r="O6"/>
  <c r="C12" i="6"/>
  <c r="S12" i="1"/>
  <c r="O12"/>
  <c r="P12"/>
  <c r="P11" i="11"/>
  <c r="S11"/>
  <c r="O11"/>
  <c r="S8"/>
  <c r="O8"/>
  <c r="P8"/>
  <c r="P11" i="9"/>
  <c r="S11"/>
  <c r="O11"/>
  <c r="S8"/>
  <c r="O8"/>
  <c r="P8"/>
  <c r="P10" i="7"/>
  <c r="S10"/>
  <c r="O10"/>
  <c r="O7"/>
  <c r="P7"/>
  <c r="S7"/>
  <c r="G11" i="6"/>
  <c r="S11" i="5"/>
  <c r="O11"/>
  <c r="P11"/>
  <c r="P6"/>
  <c r="S6"/>
  <c r="O6"/>
  <c r="G6" i="6"/>
  <c r="E13"/>
  <c r="O13" i="3"/>
  <c r="P13"/>
  <c r="S13"/>
  <c r="F13" i="6"/>
  <c r="P13" i="4"/>
  <c r="S13"/>
  <c r="O13"/>
  <c r="P7" i="2"/>
  <c r="S7"/>
  <c r="O7"/>
  <c r="D7" i="6"/>
  <c r="P13" i="11"/>
  <c r="S13"/>
  <c r="O13"/>
  <c r="P6" i="2"/>
  <c r="S6"/>
  <c r="O6"/>
  <c r="D6" i="6"/>
  <c r="C13"/>
  <c r="S13" i="1"/>
  <c r="O13"/>
  <c r="P13"/>
  <c r="S10" i="11"/>
  <c r="O10"/>
  <c r="P10"/>
  <c r="P6" i="9"/>
  <c r="S6"/>
  <c r="O6"/>
  <c r="O9" i="7"/>
  <c r="P9"/>
  <c r="S9"/>
  <c r="S5"/>
  <c r="O5"/>
  <c r="P5"/>
  <c r="G8" i="6"/>
  <c r="O8" i="5"/>
  <c r="S8"/>
  <c r="P8"/>
  <c r="F9" i="6"/>
  <c r="S9" i="4"/>
  <c r="O9"/>
  <c r="P9"/>
  <c r="F5" i="6"/>
  <c r="S5" i="4"/>
  <c r="O5"/>
  <c r="P5"/>
  <c r="C6" i="6"/>
  <c r="S6" i="1"/>
  <c r="O6"/>
  <c r="P6"/>
  <c r="F12" i="6"/>
  <c r="O12" i="4"/>
  <c r="P12"/>
  <c r="S12"/>
  <c r="D9" i="6"/>
  <c r="S9" i="2"/>
  <c r="O9"/>
  <c r="P9"/>
  <c r="S5"/>
  <c r="O5"/>
  <c r="D5" i="6"/>
  <c r="P5" i="2"/>
  <c r="S9" i="8"/>
  <c r="O9"/>
  <c r="P9"/>
  <c r="O5"/>
  <c r="P5"/>
  <c r="S5"/>
  <c r="P12" i="7"/>
  <c r="S12"/>
  <c r="O12"/>
  <c r="O8"/>
  <c r="P8"/>
  <c r="S8"/>
  <c r="F10" i="6"/>
  <c r="S10" i="4"/>
  <c r="O10"/>
  <c r="P10"/>
  <c r="D11" i="6"/>
  <c r="P11" i="2"/>
  <c r="S11"/>
  <c r="O11"/>
  <c r="D8" i="6"/>
  <c r="S8" i="2"/>
  <c r="O8"/>
  <c r="P8"/>
  <c r="F7" i="6"/>
  <c r="P7" i="4"/>
  <c r="S7"/>
  <c r="O7"/>
  <c r="D13" i="6"/>
  <c r="P13" i="2"/>
  <c r="S13"/>
  <c r="O13"/>
  <c r="C11" i="6"/>
  <c r="S11" i="1"/>
  <c r="O11"/>
  <c r="P11"/>
  <c r="C8" i="6"/>
  <c r="P8" i="1"/>
  <c r="S8"/>
  <c r="O8"/>
  <c r="O11" i="10"/>
  <c r="P11"/>
  <c r="S11"/>
  <c r="S6"/>
  <c r="O6"/>
  <c r="P6"/>
  <c r="P12" i="8"/>
  <c r="S12"/>
  <c r="O12"/>
  <c r="O8"/>
  <c r="P8"/>
  <c r="S8"/>
  <c r="S13" i="7"/>
  <c r="O13"/>
  <c r="P13"/>
  <c r="E10" i="6"/>
  <c r="S10" i="3"/>
  <c r="O10"/>
  <c r="P10"/>
  <c r="S7"/>
  <c r="E7" i="6"/>
  <c r="O7" i="3"/>
  <c r="P7"/>
  <c r="O13" i="10"/>
  <c r="P13"/>
  <c r="S13"/>
  <c r="S9" i="9"/>
  <c r="O9"/>
  <c r="P9"/>
  <c r="S5"/>
  <c r="O5"/>
  <c r="P5"/>
  <c r="P10" i="8"/>
  <c r="S10"/>
  <c r="O10"/>
  <c r="O7"/>
  <c r="P7"/>
  <c r="S7"/>
  <c r="S11" i="7"/>
  <c r="O11"/>
  <c r="P11"/>
  <c r="O6"/>
  <c r="P6"/>
  <c r="S6"/>
  <c r="G10" i="6"/>
  <c r="P10" i="5"/>
  <c r="S10"/>
  <c r="O10"/>
  <c r="F11" i="6"/>
  <c r="P11" i="4"/>
  <c r="S11"/>
  <c r="O11"/>
  <c r="F8" i="6"/>
  <c r="S8" i="4"/>
  <c r="O8"/>
  <c r="P8"/>
  <c r="D10" i="6"/>
  <c r="S10" i="2"/>
  <c r="O10"/>
  <c r="P10"/>
  <c r="P6" i="11"/>
  <c r="S6"/>
  <c r="O6"/>
  <c r="S10" i="9"/>
  <c r="O10"/>
  <c r="P10"/>
  <c r="D12" i="6"/>
  <c r="O12" i="2"/>
  <c r="P12"/>
  <c r="S12"/>
  <c r="C10" i="6"/>
  <c r="O10" i="1"/>
  <c r="P10"/>
  <c r="S10"/>
  <c r="S12" i="10"/>
  <c r="O12"/>
  <c r="P12"/>
  <c r="S8"/>
  <c r="O8"/>
  <c r="P8"/>
  <c r="O11" i="8"/>
  <c r="P11"/>
  <c r="S11"/>
  <c r="S6"/>
  <c r="O6"/>
  <c r="P6"/>
  <c r="G12" i="6"/>
  <c r="O12" i="5"/>
  <c r="P12"/>
  <c r="S12"/>
  <c r="E9" i="6"/>
  <c r="S9" i="3"/>
  <c r="O9"/>
  <c r="P9"/>
  <c r="O5"/>
  <c r="P5"/>
  <c r="S5"/>
  <c r="E5" i="6"/>
</calcChain>
</file>

<file path=xl/sharedStrings.xml><?xml version="1.0" encoding="utf-8"?>
<sst xmlns="http://schemas.openxmlformats.org/spreadsheetml/2006/main" count="330" uniqueCount="65">
  <si>
    <t>atacktype</t>
    <phoneticPr fontId="1"/>
  </si>
  <si>
    <t>para1,2</t>
    <phoneticPr fontId="1"/>
  </si>
  <si>
    <t>para3,4</t>
    <phoneticPr fontId="1"/>
  </si>
  <si>
    <t>筋力</t>
    <rPh sb="0" eb="2">
      <t>キンリョク</t>
    </rPh>
    <phoneticPr fontId="1"/>
  </si>
  <si>
    <t>エンチャ</t>
    <phoneticPr fontId="1"/>
  </si>
  <si>
    <t>for cal</t>
    <phoneticPr fontId="1"/>
  </si>
  <si>
    <t>ideal</t>
    <phoneticPr fontId="1"/>
  </si>
  <si>
    <t>max</t>
    <phoneticPr fontId="1"/>
  </si>
  <si>
    <t>min</t>
    <phoneticPr fontId="1"/>
  </si>
  <si>
    <t>ショックウェーブ 物理攻撃II</t>
  </si>
  <si>
    <t>メテアウェーブ物理攻撃II (覚醒)</t>
  </si>
  <si>
    <t>超電子ブレイク物理攻撃II (覚醒)</t>
  </si>
  <si>
    <t>クロスブレイク物理攻撃II(覚醒)</t>
  </si>
  <si>
    <t>縦横無尽 物理攻撃II</t>
  </si>
  <si>
    <t>疾風迅雷 物理攻撃II</t>
  </si>
  <si>
    <t>乾坤一擲物理攻撃II(覚醒)</t>
  </si>
  <si>
    <t>旋嵐日蝕物理攻撃II</t>
  </si>
  <si>
    <t>両手剣5次物理攻撃_1</t>
  </si>
  <si>
    <t>両手剣5次物理攻撃_2</t>
  </si>
  <si>
    <t>両手剣5次物理攻撃_3</t>
  </si>
  <si>
    <t>真・ショックウェーブII</t>
    <rPh sb="0" eb="1">
      <t>シン</t>
    </rPh>
    <phoneticPr fontId="1"/>
  </si>
  <si>
    <t>真・超電子ブレイクII</t>
    <phoneticPr fontId="1"/>
  </si>
  <si>
    <t>ダメージ回数</t>
    <rPh sb="4" eb="6">
      <t>カイスウ</t>
    </rPh>
    <phoneticPr fontId="1"/>
  </si>
  <si>
    <t>攻撃力</t>
    <rPh sb="0" eb="3">
      <t>コウゲキリョク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</si>
  <si>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</si>
  <si>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</si>
  <si>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幸運</t>
    <rPh sb="0" eb="2">
      <t>コウウン</t>
    </rPh>
    <phoneticPr fontId="1"/>
  </si>
  <si>
    <t>クリ率</t>
    <rPh sb="2" eb="3">
      <t>リツ</t>
    </rPh>
    <phoneticPr fontId="1"/>
  </si>
  <si>
    <t>スキルレベル</t>
    <phoneticPr fontId="1"/>
  </si>
  <si>
    <t>物理最大</t>
    <rPh sb="0" eb="2">
      <t>ブツリ</t>
    </rPh>
    <rPh sb="2" eb="4">
      <t>サイダイ</t>
    </rPh>
    <phoneticPr fontId="1"/>
  </si>
  <si>
    <t>物理最小</t>
    <rPh sb="0" eb="2">
      <t>ブツリ</t>
    </rPh>
    <rPh sb="2" eb="4">
      <t>サイショウ</t>
    </rPh>
    <phoneticPr fontId="1"/>
  </si>
  <si>
    <t>武器最大</t>
    <rPh sb="0" eb="4">
      <t>ブキサイダイ</t>
    </rPh>
    <phoneticPr fontId="1"/>
  </si>
  <si>
    <t>武器最小</t>
    <rPh sb="0" eb="4">
      <t>ブキサイショウ</t>
    </rPh>
    <phoneticPr fontId="1"/>
  </si>
  <si>
    <t>敵防御</t>
    <rPh sb="0" eb="1">
      <t>テキ</t>
    </rPh>
    <rPh sb="1" eb="3">
      <t>ボウギョ</t>
    </rPh>
    <phoneticPr fontId="1"/>
  </si>
  <si>
    <t>SLv1</t>
    <phoneticPr fontId="1"/>
  </si>
  <si>
    <t>SLv2</t>
  </si>
  <si>
    <t>SLv3</t>
  </si>
  <si>
    <t>SLv4</t>
  </si>
  <si>
    <t>SLv5</t>
  </si>
  <si>
    <t>SLv6</t>
  </si>
  <si>
    <t>SLv7</t>
  </si>
  <si>
    <t>SLv8</t>
  </si>
  <si>
    <t>SLv9</t>
  </si>
  <si>
    <t>SLv10</t>
  </si>
  <si>
    <t>damage</t>
    <phoneticPr fontId="1"/>
  </si>
  <si>
    <t>筋力1あたり</t>
    <rPh sb="0" eb="2">
      <t>キンリョク</t>
    </rPh>
    <phoneticPr fontId="1"/>
  </si>
  <si>
    <t>atacktype</t>
    <phoneticPr fontId="1"/>
  </si>
  <si>
    <t>para1,2</t>
    <phoneticPr fontId="1"/>
  </si>
  <si>
    <t>para3,4</t>
    <phoneticPr fontId="1"/>
  </si>
  <si>
    <t>エンチャ</t>
    <phoneticPr fontId="1"/>
  </si>
  <si>
    <t>for cal</t>
    <phoneticPr fontId="1"/>
  </si>
  <si>
    <t>ideal</t>
    <phoneticPr fontId="1"/>
  </si>
  <si>
    <t>max</t>
    <phoneticPr fontId="1"/>
  </si>
  <si>
    <t>min</t>
    <phoneticPr fontId="1"/>
  </si>
  <si>
    <t>damage</t>
    <phoneticPr fontId="1"/>
  </si>
  <si>
    <t>真・乾坤一擲II　最終撃</t>
    <rPh sb="9" eb="11">
      <t>サイシュウ</t>
    </rPh>
    <rPh sb="11" eb="12">
      <t>ゲキ</t>
    </rPh>
    <phoneticPr fontId="1"/>
  </si>
  <si>
    <t>デッドエンド 初撃</t>
    <rPh sb="7" eb="8">
      <t>ショ</t>
    </rPh>
    <rPh sb="8" eb="9">
      <t>ゲキ</t>
    </rPh>
    <phoneticPr fontId="1"/>
  </si>
  <si>
    <t>デッドエンド　2撃目</t>
    <rPh sb="8" eb="9">
      <t>ゲキ</t>
    </rPh>
    <rPh sb="9" eb="10">
      <t>メ</t>
    </rPh>
    <phoneticPr fontId="1"/>
  </si>
  <si>
    <t>デッドエンド　3撃目以降計</t>
    <rPh sb="10" eb="12">
      <t>イコウ</t>
    </rPh>
    <rPh sb="12" eb="13">
      <t>ケイ</t>
    </rPh>
    <phoneticPr fontId="1"/>
  </si>
  <si>
    <t>真・メテアウェーブII計</t>
    <rPh sb="0" eb="1">
      <t>シン</t>
    </rPh>
    <rPh sb="11" eb="12">
      <t>ケイ</t>
    </rPh>
    <phoneticPr fontId="1"/>
  </si>
  <si>
    <t>真・クロスブレイクII計</t>
    <rPh sb="11" eb="12">
      <t>ケイ</t>
    </rPh>
    <phoneticPr fontId="1"/>
  </si>
  <si>
    <t>真・縦横無尽II計</t>
    <rPh sb="8" eb="9">
      <t>ケイ</t>
    </rPh>
    <phoneticPr fontId="1"/>
  </si>
  <si>
    <t>真・疾風迅雷II計</t>
    <rPh sb="8" eb="9">
      <t>ケイ</t>
    </rPh>
    <phoneticPr fontId="1"/>
  </si>
  <si>
    <t>真・乾坤一擲II　初撃+2撃目</t>
    <rPh sb="9" eb="10">
      <t>ショ</t>
    </rPh>
    <rPh sb="10" eb="11">
      <t>ゲキ</t>
    </rPh>
    <rPh sb="13" eb="14">
      <t>ゲキ</t>
    </rPh>
    <rPh sb="14" eb="15">
      <t>メ</t>
    </rPh>
    <phoneticPr fontId="1"/>
  </si>
  <si>
    <t>真・旋嵐日蝕II計</t>
    <rPh sb="8" eb="9">
      <t>ケイ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</si>
</sst>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Sheet6!$A$5</c:f>
              <c:strCache>
                <c:ptCount val="1"/>
                <c:pt idx="0">
                  <c:v>真・ショックウェーブII</c:v>
                </c:pt>
              </c:strCache>
            </c:strRef>
          </c:tx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Sheet6!$B$5:$L$5</c:f>
              <c:numCache>
                <c:formatCode>General</c:formatCode>
                <c:ptCount val="10"/>
                <c:pt idx="0">
                  <c:v>1435.4493595098393</c:v>
                </c:pt>
                <c:pt idx="1">
                  <c:v>1510.2818905022605</c:v>
                </c:pt>
                <c:pt idx="2">
                  <c:v>1585.1144214946808</c:v>
                </c:pt>
                <c:pt idx="3">
                  <c:v>1659.9469524871017</c:v>
                </c:pt>
                <c:pt idx="4">
                  <c:v>1734.7794834795227</c:v>
                </c:pt>
              </c:numCache>
            </c:numRef>
          </c:yVal>
        </c:ser>
        <c:ser>
          <c:idx val="1"/>
          <c:order val="1"/>
          <c:tx>
            <c:strRef>
              <c:f>Sheet6!$A$6</c:f>
              <c:strCache>
                <c:ptCount val="1"/>
                <c:pt idx="0">
                  <c:v>真・メテアウェーブII計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Sheet6!$B$6:$L$6</c:f>
              <c:numCache>
                <c:formatCode>General</c:formatCode>
                <c:ptCount val="10"/>
                <c:pt idx="0">
                  <c:v>2334.598913573996</c:v>
                </c:pt>
                <c:pt idx="1">
                  <c:v>2446.8477100626274</c:v>
                </c:pt>
                <c:pt idx="2">
                  <c:v>2559.0965065512578</c:v>
                </c:pt>
                <c:pt idx="3">
                  <c:v>2671.3453030398896</c:v>
                </c:pt>
                <c:pt idx="4">
                  <c:v>2783.5940995285214</c:v>
                </c:pt>
              </c:numCache>
            </c:numRef>
          </c:yVal>
        </c:ser>
        <c:ser>
          <c:idx val="2"/>
          <c:order val="2"/>
          <c:tx>
            <c:strRef>
              <c:f>Sheet6!$A$7</c:f>
              <c:strCache>
                <c:ptCount val="1"/>
                <c:pt idx="0">
                  <c:v>真・超電子ブレイクII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Sheet6!$B$7:$L$7</c:f>
              <c:numCache>
                <c:formatCode>General</c:formatCode>
                <c:ptCount val="10"/>
                <c:pt idx="0">
                  <c:v>2246.1351119277319</c:v>
                </c:pt>
                <c:pt idx="1">
                  <c:v>2424.9017137429591</c:v>
                </c:pt>
                <c:pt idx="2">
                  <c:v>2603.6683155581868</c:v>
                </c:pt>
                <c:pt idx="3">
                  <c:v>2782.4349173734149</c:v>
                </c:pt>
                <c:pt idx="4">
                  <c:v>2961.2015191886417</c:v>
                </c:pt>
              </c:numCache>
            </c:numRef>
          </c:yVal>
        </c:ser>
        <c:ser>
          <c:idx val="3"/>
          <c:order val="3"/>
          <c:tx>
            <c:strRef>
              <c:f>Sheet6!$A$8</c:f>
              <c:strCache>
                <c:ptCount val="1"/>
                <c:pt idx="0">
                  <c:v>真・クロスブレイクII計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Sheet6!$B$8:$L$8</c:f>
              <c:numCache>
                <c:formatCode>General</c:formatCode>
                <c:ptCount val="10"/>
                <c:pt idx="0">
                  <c:v>3822.7587543670543</c:v>
                </c:pt>
                <c:pt idx="1">
                  <c:v>4032.2898411458318</c:v>
                </c:pt>
                <c:pt idx="2">
                  <c:v>4241.8209279246112</c:v>
                </c:pt>
                <c:pt idx="3">
                  <c:v>4451.3520147033887</c:v>
                </c:pt>
                <c:pt idx="4">
                  <c:v>4660.8831014821662</c:v>
                </c:pt>
              </c:numCache>
            </c:numRef>
          </c:yVal>
        </c:ser>
        <c:ser>
          <c:idx val="4"/>
          <c:order val="4"/>
          <c:tx>
            <c:strRef>
              <c:f>Sheet6!$A$9</c:f>
              <c:strCache>
                <c:ptCount val="1"/>
                <c:pt idx="0">
                  <c:v>真・縦横無尽II計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Sheet6!$B$9:$L$9</c:f>
              <c:numCache>
                <c:formatCode>General</c:formatCode>
                <c:ptCount val="10"/>
                <c:pt idx="0">
                  <c:v>2310.8139187316283</c:v>
                </c:pt>
                <c:pt idx="1">
                  <c:v>2472.9510692152076</c:v>
                </c:pt>
                <c:pt idx="2">
                  <c:v>2635.0882196987859</c:v>
                </c:pt>
                <c:pt idx="3">
                  <c:v>2797.2253701823643</c:v>
                </c:pt>
                <c:pt idx="4">
                  <c:v>2959.3625206659426</c:v>
                </c:pt>
              </c:numCache>
            </c:numRef>
          </c:yVal>
        </c:ser>
        <c:ser>
          <c:idx val="5"/>
          <c:order val="5"/>
          <c:tx>
            <c:strRef>
              <c:f>Sheet6!$A$10</c:f>
              <c:strCache>
                <c:ptCount val="1"/>
                <c:pt idx="0">
                  <c:v>真・疾風迅雷II計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Sheet6!$B$10:$L$10</c:f>
              <c:numCache>
                <c:formatCode>General</c:formatCode>
                <c:ptCount val="10"/>
                <c:pt idx="0">
                  <c:v>2579.88332071582</c:v>
                </c:pt>
                <c:pt idx="1">
                  <c:v>2771.1220110297845</c:v>
                </c:pt>
                <c:pt idx="2">
                  <c:v>2962.3607013437486</c:v>
                </c:pt>
                <c:pt idx="3">
                  <c:v>3153.5993916577131</c:v>
                </c:pt>
                <c:pt idx="4">
                  <c:v>3344.8380819716772</c:v>
                </c:pt>
              </c:numCache>
            </c:numRef>
          </c:yVal>
        </c:ser>
        <c:ser>
          <c:idx val="6"/>
          <c:order val="6"/>
          <c:tx>
            <c:strRef>
              <c:f>Sheet6!$A$11</c:f>
              <c:strCache>
                <c:ptCount val="1"/>
                <c:pt idx="0">
                  <c:v>真・乾坤一擲II　初撃+2撃目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Sheet6!$B$11:$L$11</c:f>
              <c:numCache>
                <c:formatCode>General</c:formatCode>
                <c:ptCount val="10"/>
                <c:pt idx="0">
                  <c:v>1777.512293963752</c:v>
                </c:pt>
                <c:pt idx="1">
                  <c:v>1914.7052674498566</c:v>
                </c:pt>
                <c:pt idx="2">
                  <c:v>2051.8982409359614</c:v>
                </c:pt>
                <c:pt idx="3">
                  <c:v>2189.0912144220665</c:v>
                </c:pt>
                <c:pt idx="4">
                  <c:v>2326.2841879081707</c:v>
                </c:pt>
              </c:numCache>
            </c:numRef>
          </c:yVal>
        </c:ser>
        <c:ser>
          <c:idx val="7"/>
          <c:order val="7"/>
          <c:tx>
            <c:strRef>
              <c:f>Sheet6!$A$12</c:f>
              <c:strCache>
                <c:ptCount val="1"/>
                <c:pt idx="0">
                  <c:v>真・乾坤一擲II　最終撃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Sheet6!$B$12:$L$12</c:f>
              <c:numCache>
                <c:formatCode>General</c:formatCode>
                <c:ptCount val="10"/>
                <c:pt idx="0">
                  <c:v>1289.94166035791</c:v>
                </c:pt>
                <c:pt idx="1">
                  <c:v>1427.1346338440148</c:v>
                </c:pt>
                <c:pt idx="2">
                  <c:v>1564.3276073301197</c:v>
                </c:pt>
                <c:pt idx="3">
                  <c:v>1701.5205808162243</c:v>
                </c:pt>
                <c:pt idx="4">
                  <c:v>1838.7135543023294</c:v>
                </c:pt>
              </c:numCache>
            </c:numRef>
          </c:yVal>
        </c:ser>
        <c:ser>
          <c:idx val="8"/>
          <c:order val="8"/>
          <c:tx>
            <c:strRef>
              <c:f>Sheet6!$A$13</c:f>
              <c:strCache>
                <c:ptCount val="1"/>
                <c:pt idx="0">
                  <c:v>真・旋嵐日蝕II計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Sheet6!$B$13:$L$13</c:f>
              <c:numCache>
                <c:formatCode>General</c:formatCode>
                <c:ptCount val="10"/>
                <c:pt idx="0">
                  <c:v>3781.2731527326991</c:v>
                </c:pt>
                <c:pt idx="1">
                  <c:v>4104.300244849981</c:v>
                </c:pt>
                <c:pt idx="2">
                  <c:v>4427.3273369672652</c:v>
                </c:pt>
                <c:pt idx="3">
                  <c:v>4750.3544290845484</c:v>
                </c:pt>
                <c:pt idx="4">
                  <c:v>5073.3815212018326</c:v>
                </c:pt>
              </c:numCache>
            </c:numRef>
          </c:yVal>
        </c:ser>
        <c:ser>
          <c:idx val="9"/>
          <c:order val="9"/>
          <c:tx>
            <c:strRef>
              <c:f>Sheet6!$A$14</c:f>
              <c:strCache>
                <c:ptCount val="1"/>
                <c:pt idx="0">
                  <c:v>デッドエンド 初撃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Sheet6!$B$14:$L$14</c:f>
              <c:numCache>
                <c:formatCode>General</c:formatCode>
                <c:ptCount val="10"/>
                <c:pt idx="0">
                  <c:v>2350.0691827505384</c:v>
                </c:pt>
                <c:pt idx="1">
                  <c:v>2549.6225987303278</c:v>
                </c:pt>
                <c:pt idx="2">
                  <c:v>2749.1760147101163</c:v>
                </c:pt>
                <c:pt idx="3">
                  <c:v>2948.7294306899048</c:v>
                </c:pt>
                <c:pt idx="4">
                  <c:v>3148.2828466696942</c:v>
                </c:pt>
                <c:pt idx="5">
                  <c:v>3347.8362626494836</c:v>
                </c:pt>
                <c:pt idx="6">
                  <c:v>3547.3896786292726</c:v>
                </c:pt>
                <c:pt idx="7">
                  <c:v>3746.9430946090615</c:v>
                </c:pt>
                <c:pt idx="8">
                  <c:v>3946.4965105888505</c:v>
                </c:pt>
                <c:pt idx="9">
                  <c:v>4146.0499265686394</c:v>
                </c:pt>
              </c:numCache>
            </c:numRef>
          </c:yVal>
        </c:ser>
        <c:ser>
          <c:idx val="10"/>
          <c:order val="10"/>
          <c:tx>
            <c:strRef>
              <c:f>Sheet6!$A$15</c:f>
              <c:strCache>
                <c:ptCount val="1"/>
                <c:pt idx="0">
                  <c:v>デッドエンド　2撃目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Sheet6!$B$15:$L$15</c:f>
              <c:numCache>
                <c:formatCode>General</c:formatCode>
                <c:ptCount val="10"/>
                <c:pt idx="0">
                  <c:v>2350.0691827505384</c:v>
                </c:pt>
                <c:pt idx="1">
                  <c:v>2549.6225987303278</c:v>
                </c:pt>
                <c:pt idx="2">
                  <c:v>2749.1760147101163</c:v>
                </c:pt>
                <c:pt idx="3">
                  <c:v>2948.7294306899048</c:v>
                </c:pt>
                <c:pt idx="4">
                  <c:v>3148.2828466696942</c:v>
                </c:pt>
                <c:pt idx="5">
                  <c:v>3347.8362626494836</c:v>
                </c:pt>
                <c:pt idx="6">
                  <c:v>3547.3896786292726</c:v>
                </c:pt>
                <c:pt idx="7">
                  <c:v>3746.9430946090615</c:v>
                </c:pt>
                <c:pt idx="8">
                  <c:v>3946.4965105888505</c:v>
                </c:pt>
                <c:pt idx="9">
                  <c:v>4146.0499265686394</c:v>
                </c:pt>
              </c:numCache>
            </c:numRef>
          </c:yVal>
        </c:ser>
        <c:ser>
          <c:idx val="11"/>
          <c:order val="11"/>
          <c:tx>
            <c:strRef>
              <c:f>Sheet6!$A$16</c:f>
              <c:strCache>
                <c:ptCount val="1"/>
                <c:pt idx="0">
                  <c:v>デッドエンド　3撃目以降計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Sheet6!$B$16:$L$16</c:f>
              <c:numCache>
                <c:formatCode>General</c:formatCode>
                <c:ptCount val="10"/>
                <c:pt idx="0">
                  <c:v>6905.8590312547922</c:v>
                </c:pt>
                <c:pt idx="1">
                  <c:v>7371.4836685409673</c:v>
                </c:pt>
                <c:pt idx="2">
                  <c:v>7837.1083058271406</c:v>
                </c:pt>
                <c:pt idx="3">
                  <c:v>8302.7329431133148</c:v>
                </c:pt>
                <c:pt idx="4">
                  <c:v>8768.3575803994881</c:v>
                </c:pt>
                <c:pt idx="5">
                  <c:v>9233.9822176856633</c:v>
                </c:pt>
                <c:pt idx="6">
                  <c:v>9699.6068549718366</c:v>
                </c:pt>
                <c:pt idx="7">
                  <c:v>10165.231492258015</c:v>
                </c:pt>
                <c:pt idx="8">
                  <c:v>10630.856129544183</c:v>
                </c:pt>
                <c:pt idx="9">
                  <c:v>11096.48076683036</c:v>
                </c:pt>
              </c:numCache>
            </c:numRef>
          </c:yVal>
        </c:ser>
        <c:ser>
          <c:idx val="12"/>
          <c:order val="12"/>
          <c:tx>
            <c:strRef>
              <c:f>Sheet6!$A$17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strRef>
              <c:f>Sheet6!$B$4:$L$4</c:f>
              <c:strCache>
                <c:ptCount val="10"/>
                <c:pt idx="0">
                  <c:v>SLv1</c:v>
                </c:pt>
                <c:pt idx="1">
                  <c:v>SLv2</c:v>
                </c:pt>
                <c:pt idx="2">
                  <c:v>SLv3</c:v>
                </c:pt>
                <c:pt idx="3">
                  <c:v>SLv4</c:v>
                </c:pt>
                <c:pt idx="4">
                  <c:v>SLv5</c:v>
                </c:pt>
                <c:pt idx="5">
                  <c:v>SLv6</c:v>
                </c:pt>
                <c:pt idx="6">
                  <c:v>SLv7</c:v>
                </c:pt>
                <c:pt idx="7">
                  <c:v>SLv8</c:v>
                </c:pt>
                <c:pt idx="8">
                  <c:v>SLv9</c:v>
                </c:pt>
                <c:pt idx="9">
                  <c:v>SLv10</c:v>
                </c:pt>
              </c:strCache>
            </c:strRef>
          </c:xVal>
          <c:yVal>
            <c:numRef>
              <c:f>Sheet6!$B$17:$L$17</c:f>
              <c:numCache>
                <c:formatCode>General</c:formatCode>
                <c:ptCount val="10"/>
              </c:numCache>
            </c:numRef>
          </c:yVal>
        </c:ser>
        <c:axId val="87042304"/>
        <c:axId val="87040768"/>
      </c:scatterChart>
      <c:valAx>
        <c:axId val="87042304"/>
        <c:scaling>
          <c:orientation val="minMax"/>
        </c:scaling>
        <c:axPos val="b"/>
        <c:tickLblPos val="nextTo"/>
        <c:crossAx val="87040768"/>
        <c:crosses val="autoZero"/>
        <c:crossBetween val="midCat"/>
      </c:valAx>
      <c:valAx>
        <c:axId val="87040768"/>
        <c:scaling>
          <c:orientation val="minMax"/>
        </c:scaling>
        <c:axPos val="l"/>
        <c:majorGridlines/>
        <c:numFmt formatCode="General" sourceLinked="1"/>
        <c:tickLblPos val="nextTo"/>
        <c:crossAx val="870423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28575</xdr:rowOff>
    </xdr:from>
    <xdr:to>
      <xdr:col>11</xdr:col>
      <xdr:colOff>552450</xdr:colOff>
      <xdr:row>50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B1" sqref="B1:B1048576"/>
    </sheetView>
  </sheetViews>
  <sheetFormatPr defaultRowHeight="13.5"/>
  <cols>
    <col min="1" max="1" width="18" bestFit="1" customWidth="1"/>
    <col min="2" max="2" width="9" hidden="1" customWidth="1"/>
  </cols>
  <sheetData>
    <row r="1" spans="1:12">
      <c r="A1" t="s">
        <v>23</v>
      </c>
      <c r="B1">
        <v>167</v>
      </c>
      <c r="D1" t="s">
        <v>3</v>
      </c>
      <c r="E1">
        <v>767</v>
      </c>
      <c r="F1" t="s">
        <v>29</v>
      </c>
      <c r="G1">
        <f>10+30</f>
        <v>40</v>
      </c>
      <c r="H1" t="s">
        <v>31</v>
      </c>
      <c r="I1">
        <v>10</v>
      </c>
    </row>
    <row r="2" spans="1:12">
      <c r="F2" t="s">
        <v>30</v>
      </c>
      <c r="G2">
        <v>30</v>
      </c>
      <c r="H2" t="s">
        <v>32</v>
      </c>
      <c r="I2">
        <v>10</v>
      </c>
    </row>
    <row r="3" spans="1:12">
      <c r="H3" t="s">
        <v>33</v>
      </c>
      <c r="I3">
        <v>700</v>
      </c>
    </row>
    <row r="4" spans="1:12">
      <c r="B4" t="s">
        <v>22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L4" t="s">
        <v>43</v>
      </c>
    </row>
    <row r="5" spans="1:12">
      <c r="A5" t="s">
        <v>20</v>
      </c>
      <c r="B5">
        <v>1</v>
      </c>
      <c r="C5">
        <f>Sheet1!$N5*$B5*(200+$I$1+$I$2)/200</f>
        <v>1435.4493595098393</v>
      </c>
      <c r="D5">
        <f>Sheet2!$N5*$B5*(200+$I$1+$I$2)/200</f>
        <v>1510.2818905022605</v>
      </c>
      <c r="E5">
        <f>Sheet3!$N5*$B5*(200+$I$1+$I$2)/200</f>
        <v>1585.1144214946808</v>
      </c>
      <c r="F5">
        <f>Sheet4!$N5*$B5*(200+$I$1+$I$2)/200</f>
        <v>1659.9469524871017</v>
      </c>
      <c r="G5">
        <f>Sheet5!$N5*$B5*(200+$I$1+$I$2)/200</f>
        <v>1734.7794834795227</v>
      </c>
    </row>
    <row r="6" spans="1:12">
      <c r="A6" t="s">
        <v>59</v>
      </c>
      <c r="B6">
        <v>2</v>
      </c>
      <c r="C6">
        <f>Sheet1!$N6*$B6*(200+$I$1+$I$2)/200</f>
        <v>2334.598913573996</v>
      </c>
      <c r="D6">
        <f>Sheet2!$N6*$B6*(200+$I$1+$I$2)/200</f>
        <v>2446.8477100626274</v>
      </c>
      <c r="E6">
        <f>Sheet3!$N6*$B6*(200+$I$1+$I$2)/200</f>
        <v>2559.0965065512578</v>
      </c>
      <c r="F6">
        <f>Sheet4!$N6*$B6*(200+$I$1+$I$2)/200</f>
        <v>2671.3453030398896</v>
      </c>
      <c r="G6">
        <f>Sheet5!$N6*$B6*(200+$I$1+$I$2)/200</f>
        <v>2783.5940995285214</v>
      </c>
    </row>
    <row r="7" spans="1:12">
      <c r="A7" t="s">
        <v>21</v>
      </c>
      <c r="B7">
        <v>1</v>
      </c>
      <c r="C7">
        <f>Sheet1!$N7*$B7*(200+$I$1+$I$2)/200</f>
        <v>2246.1351119277319</v>
      </c>
      <c r="D7">
        <f>Sheet2!$N7*$B7*(200+$I$1+$I$2)/200</f>
        <v>2424.9017137429591</v>
      </c>
      <c r="E7">
        <f>Sheet3!$N7*$B7*(200+$I$1+$I$2)/200</f>
        <v>2603.6683155581868</v>
      </c>
      <c r="F7">
        <f>Sheet4!$N7*$B7*(200+$I$1+$I$2)/200</f>
        <v>2782.4349173734149</v>
      </c>
      <c r="G7">
        <f>Sheet5!$N7*$B7*(200+$I$1+$I$2)/200</f>
        <v>2961.2015191886417</v>
      </c>
    </row>
    <row r="8" spans="1:12">
      <c r="A8" t="s">
        <v>60</v>
      </c>
      <c r="B8">
        <v>4</v>
      </c>
      <c r="C8">
        <f>Sheet1!$N8*$B8*(200+$I$1+$I$2)/200</f>
        <v>3822.7587543670543</v>
      </c>
      <c r="D8">
        <f>Sheet2!$N8*$B8*(200+$I$1+$I$2)/200</f>
        <v>4032.2898411458318</v>
      </c>
      <c r="E8">
        <f>Sheet3!$N8*$B8*(200+$I$1+$I$2)/200</f>
        <v>4241.8209279246112</v>
      </c>
      <c r="F8">
        <f>Sheet4!$N8*$B8*(200+$I$1+$I$2)/200</f>
        <v>4451.3520147033887</v>
      </c>
      <c r="G8">
        <f>Sheet5!$N8*$B8*(200+$I$1+$I$2)/200</f>
        <v>4660.8831014821662</v>
      </c>
    </row>
    <row r="9" spans="1:12">
      <c r="A9" t="s">
        <v>61</v>
      </c>
      <c r="B9">
        <v>3</v>
      </c>
      <c r="C9">
        <f>Sheet1!$N9*$B9*(200+$I$1+$I$2)/200</f>
        <v>2310.8139187316283</v>
      </c>
      <c r="D9">
        <f>Sheet2!$N9*$B9*(200+$I$1+$I$2)/200</f>
        <v>2472.9510692152076</v>
      </c>
      <c r="E9">
        <f>Sheet3!$N9*$B9*(200+$I$1+$I$2)/200</f>
        <v>2635.0882196987859</v>
      </c>
      <c r="F9">
        <f>Sheet4!$N9*$B9*(200+$I$1+$I$2)/200</f>
        <v>2797.2253701823643</v>
      </c>
      <c r="G9">
        <f>Sheet5!$N9*$B9*(200+$I$1+$I$2)/200</f>
        <v>2959.3625206659426</v>
      </c>
    </row>
    <row r="10" spans="1:12">
      <c r="A10" t="s">
        <v>62</v>
      </c>
      <c r="B10">
        <v>2</v>
      </c>
      <c r="C10">
        <f>Sheet1!$N10*$B10*(200+$I$1+$I$2)/200</f>
        <v>2579.88332071582</v>
      </c>
      <c r="D10">
        <f>Sheet2!$N10*$B10*(200+$I$1+$I$2)/200</f>
        <v>2771.1220110297845</v>
      </c>
      <c r="E10">
        <f>Sheet3!$N10*$B10*(200+$I$1+$I$2)/200</f>
        <v>2962.3607013437486</v>
      </c>
      <c r="F10">
        <f>Sheet4!$N10*$B10*(200+$I$1+$I$2)/200</f>
        <v>3153.5993916577131</v>
      </c>
      <c r="G10">
        <f>Sheet5!$N10*$B10*(200+$I$1+$I$2)/200</f>
        <v>3344.8380819716772</v>
      </c>
    </row>
    <row r="11" spans="1:12">
      <c r="A11" t="s">
        <v>63</v>
      </c>
      <c r="B11">
        <v>2</v>
      </c>
      <c r="C11">
        <f>Sheet1!$N11*$B11*(200+$I$1+$I$2)/200</f>
        <v>1777.512293963752</v>
      </c>
      <c r="D11">
        <f>Sheet2!$N11*$B11*(200+$I$1+$I$2)/200</f>
        <v>1914.7052674498566</v>
      </c>
      <c r="E11">
        <f>Sheet3!$N11*$B11*(200+$I$1+$I$2)/200</f>
        <v>2051.8982409359614</v>
      </c>
      <c r="F11">
        <f>Sheet4!$N11*$B11*(200+$I$1+$I$2)/200</f>
        <v>2189.0912144220665</v>
      </c>
      <c r="G11">
        <f>Sheet5!$N11*$B11*(200+$I$1+$I$2)/200</f>
        <v>2326.2841879081707</v>
      </c>
    </row>
    <row r="12" spans="1:12">
      <c r="A12" t="s">
        <v>55</v>
      </c>
      <c r="B12">
        <v>1</v>
      </c>
      <c r="C12">
        <f>Sheet1!$N12*$B12*(200+$I$1+$I$2)/200</f>
        <v>1289.94166035791</v>
      </c>
      <c r="D12">
        <f>Sheet2!$N12*$B12*(200+$I$1+$I$2)/200</f>
        <v>1427.1346338440148</v>
      </c>
      <c r="E12">
        <f>Sheet3!$N12*$B12*(200+$I$1+$I$2)/200</f>
        <v>1564.3276073301197</v>
      </c>
      <c r="F12">
        <f>Sheet4!$N12*$B12*(200+$I$1+$I$2)/200</f>
        <v>1701.5205808162243</v>
      </c>
      <c r="G12">
        <f>Sheet5!$N12*$B12*(200+$I$1+$I$2)/200</f>
        <v>1838.7135543023294</v>
      </c>
    </row>
    <row r="13" spans="1:12">
      <c r="A13" t="s">
        <v>64</v>
      </c>
      <c r="B13">
        <v>3</v>
      </c>
      <c r="C13">
        <f>Sheet1!$N13*$B13*(200+$I$1+$I$2)/200</f>
        <v>3781.2731527326991</v>
      </c>
      <c r="D13">
        <f>Sheet2!$N13*$B13*(200+$I$1+$I$2)/200</f>
        <v>4104.300244849981</v>
      </c>
      <c r="E13">
        <f>Sheet3!$N13*$B13*(200+$I$1+$I$2)/200</f>
        <v>4427.3273369672652</v>
      </c>
      <c r="F13">
        <f>Sheet4!$N13*$B13*(200+$I$1+$I$2)/200</f>
        <v>4750.3544290845484</v>
      </c>
      <c r="G13">
        <f>Sheet5!$N13*$B13*(200+$I$1+$I$2)/200</f>
        <v>5073.3815212018326</v>
      </c>
    </row>
    <row r="14" spans="1:12">
      <c r="A14" t="s">
        <v>56</v>
      </c>
      <c r="B14">
        <v>1</v>
      </c>
      <c r="C14">
        <f>Sheet1!$N14*$B14*(200+$I$1+$I$2)/200</f>
        <v>2350.0691827505384</v>
      </c>
      <c r="D14">
        <f>Sheet2!$N14*$B14*(200+$I$1+$I$2)/200</f>
        <v>2549.6225987303278</v>
      </c>
      <c r="E14">
        <f>Sheet3!$N14*$B14*(200+$I$1+$I$2)/200</f>
        <v>2749.1760147101163</v>
      </c>
      <c r="F14">
        <f>Sheet4!$N14*$B14*(200+$I$1+$I$2)/200</f>
        <v>2948.7294306899048</v>
      </c>
      <c r="G14">
        <f>Sheet5!$N14*$B14*(200+$I$1+$I$2)/200</f>
        <v>3148.2828466696942</v>
      </c>
      <c r="H14">
        <f>Sheet7!$N14*$B14*(200+$I$1+$I$2)/200</f>
        <v>3347.8362626494836</v>
      </c>
      <c r="I14">
        <f>Sheet8!$N14*$B14*(200+$I$1+$I$2)/200</f>
        <v>3547.3896786292726</v>
      </c>
      <c r="J14">
        <f>Sheet9!$N14*$B14*(200+$I$1+$I$2)/200</f>
        <v>3746.9430946090615</v>
      </c>
      <c r="K14">
        <f>Sheet10!$N14*$B14*(200+$I$1+$I$2)/200</f>
        <v>3946.4965105888505</v>
      </c>
      <c r="L14">
        <f>Sheet11!$N14*$B14*(200+$I$1+$I$2)/200</f>
        <v>4146.0499265686394</v>
      </c>
    </row>
    <row r="15" spans="1:12">
      <c r="A15" t="s">
        <v>57</v>
      </c>
      <c r="B15">
        <v>1</v>
      </c>
      <c r="C15">
        <f>Sheet1!$N15*$B15*(200+$I$1+$I$2)/200</f>
        <v>2350.0691827505384</v>
      </c>
      <c r="D15">
        <f>Sheet2!$N15*$B15*(200+$I$1+$I$2)/200</f>
        <v>2549.6225987303278</v>
      </c>
      <c r="E15">
        <f>Sheet3!$N15*$B15*(200+$I$1+$I$2)/200</f>
        <v>2749.1760147101163</v>
      </c>
      <c r="F15">
        <f>Sheet4!$N15*$B15*(200+$I$1+$I$2)/200</f>
        <v>2948.7294306899048</v>
      </c>
      <c r="G15">
        <f>Sheet5!$N15*$B15*(200+$I$1+$I$2)/200</f>
        <v>3148.2828466696942</v>
      </c>
      <c r="H15">
        <f>Sheet7!$N15*$B15*(200+$I$1+$I$2)/200</f>
        <v>3347.8362626494836</v>
      </c>
      <c r="I15">
        <f>Sheet8!$N15*$B15*(200+$I$1+$I$2)/200</f>
        <v>3547.3896786292726</v>
      </c>
      <c r="J15">
        <f>Sheet9!$N15*$B15*(200+$I$1+$I$2)/200</f>
        <v>3746.9430946090615</v>
      </c>
      <c r="K15">
        <f>Sheet10!$N15*$B15*(200+$I$1+$I$2)/200</f>
        <v>3946.4965105888505</v>
      </c>
      <c r="L15">
        <f>Sheet11!$N15*$B15*(200+$I$1+$I$2)/200</f>
        <v>4146.0499265686394</v>
      </c>
    </row>
    <row r="16" spans="1:12">
      <c r="A16" t="s">
        <v>58</v>
      </c>
      <c r="B16">
        <v>4</v>
      </c>
      <c r="C16">
        <f>Sheet1!$N16*$B16*(200+$I$1+$I$2)/200</f>
        <v>6905.8590312547922</v>
      </c>
      <c r="D16">
        <f>Sheet2!$N16*$B16*(200+$I$1+$I$2)/200</f>
        <v>7371.4836685409673</v>
      </c>
      <c r="E16">
        <f>Sheet3!$N16*$B16*(200+$I$1+$I$2)/200</f>
        <v>7837.1083058271406</v>
      </c>
      <c r="F16">
        <f>Sheet4!$N16*$B16*(200+$I$1+$I$2)/200</f>
        <v>8302.7329431133148</v>
      </c>
      <c r="G16">
        <f>Sheet5!$N16*$B16*(200+$I$1+$I$2)/200</f>
        <v>8768.3575803994881</v>
      </c>
      <c r="H16">
        <f>Sheet7!$N16*$B16*(200+$I$1+$I$2)/200</f>
        <v>9233.9822176856633</v>
      </c>
      <c r="I16">
        <f>Sheet8!$N16*$B16*(200+$I$1+$I$2)/200</f>
        <v>9699.6068549718366</v>
      </c>
      <c r="J16">
        <f>Sheet9!$N16*$B16*(200+$I$1+$I$2)/200</f>
        <v>10165.231492258015</v>
      </c>
      <c r="K16">
        <f>Sheet10!$N16*$B16*(200+$I$1+$I$2)/200</f>
        <v>10630.856129544183</v>
      </c>
      <c r="L16">
        <f>Sheet11!$N16*$B16*(200+$I$1+$I$2)/200</f>
        <v>11096.48076683036</v>
      </c>
    </row>
  </sheetData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4" sqref="A4:XFD16"/>
    </sheetView>
  </sheetViews>
  <sheetFormatPr defaultRowHeight="13.5"/>
  <sheetData>
    <row r="1" spans="1:27">
      <c r="A1" t="s">
        <v>23</v>
      </c>
      <c r="B1">
        <f>Sheet6!B1</f>
        <v>167</v>
      </c>
      <c r="D1" t="s">
        <v>3</v>
      </c>
      <c r="E1">
        <f>Sheet6!E1</f>
        <v>767</v>
      </c>
      <c r="F1" t="s">
        <v>24</v>
      </c>
      <c r="G1">
        <f>Sheet6!G1</f>
        <v>40</v>
      </c>
      <c r="K1">
        <f>K5/767</f>
        <v>0.31352399999999997</v>
      </c>
      <c r="L1">
        <f>K1*L5</f>
        <v>0.42325740000000001</v>
      </c>
      <c r="N1" t="s">
        <v>25</v>
      </c>
      <c r="R1">
        <f>Sheet6!G2</f>
        <v>30</v>
      </c>
      <c r="V1" t="s">
        <v>26</v>
      </c>
      <c r="W1">
        <v>459</v>
      </c>
    </row>
    <row r="2" spans="1:27">
      <c r="A2" t="s">
        <v>28</v>
      </c>
      <c r="B2">
        <v>9</v>
      </c>
      <c r="E2">
        <f>E1*0.3</f>
        <v>230.1</v>
      </c>
      <c r="J2">
        <f>16/(I5*L5)</f>
        <v>8.9834395905797407E-3</v>
      </c>
      <c r="K2">
        <f t="shared" ref="K2:K3" si="0">K6/767</f>
        <v>0.30930299999999999</v>
      </c>
      <c r="L2">
        <f t="shared" ref="L2:L3" si="1">K2*L6</f>
        <v>0.41755905000000004</v>
      </c>
      <c r="N2">
        <f>Sheet6!I3</f>
        <v>700</v>
      </c>
      <c r="R2">
        <v>96</v>
      </c>
      <c r="V2" t="s">
        <v>27</v>
      </c>
      <c r="W2">
        <f>15*W1/784.3</f>
        <v>8.7785286242509244</v>
      </c>
    </row>
    <row r="3" spans="1:27">
      <c r="E3">
        <v>678</v>
      </c>
      <c r="H3">
        <f>(H7-10)/(H9-10)</f>
        <v>-0.95081967213114771</v>
      </c>
      <c r="K3">
        <f t="shared" si="0"/>
        <v>0.33011400000000002</v>
      </c>
      <c r="L3">
        <f t="shared" si="1"/>
        <v>0.44565390000000005</v>
      </c>
    </row>
    <row r="4" spans="1:27">
      <c r="C4" t="s">
        <v>46</v>
      </c>
      <c r="I4" t="s">
        <v>47</v>
      </c>
      <c r="J4" t="s">
        <v>48</v>
      </c>
      <c r="K4" t="s">
        <v>3</v>
      </c>
      <c r="L4" t="s">
        <v>49</v>
      </c>
      <c r="M4" t="s">
        <v>50</v>
      </c>
      <c r="N4" t="s">
        <v>51</v>
      </c>
      <c r="O4" t="s">
        <v>52</v>
      </c>
      <c r="P4" t="s">
        <v>53</v>
      </c>
      <c r="R4" t="s">
        <v>54</v>
      </c>
      <c r="T4">
        <f>T5/I5</f>
        <v>1.3427780580610931</v>
      </c>
      <c r="U4">
        <v>767</v>
      </c>
      <c r="V4">
        <v>887</v>
      </c>
      <c r="W4" t="s">
        <v>45</v>
      </c>
      <c r="AA4">
        <v>230</v>
      </c>
    </row>
    <row r="5" spans="1:27">
      <c r="A5" t="s">
        <v>9</v>
      </c>
      <c r="C5">
        <v>4</v>
      </c>
      <c r="D5">
        <v>160</v>
      </c>
      <c r="E5">
        <v>15</v>
      </c>
      <c r="F5">
        <v>0</v>
      </c>
      <c r="G5">
        <v>10</v>
      </c>
      <c r="H5">
        <f>2*(100+D5+B$2*E5)/100</f>
        <v>7.9</v>
      </c>
      <c r="I5">
        <f>B$1*H5</f>
        <v>1319.3</v>
      </c>
      <c r="J5">
        <f>0.3*(2*B$1*(F5+G5*B$2)/100)</f>
        <v>90.18</v>
      </c>
      <c r="K5">
        <f>0.3*E$1*(100+0.014*(D5+E5*B$2+0.3*G5*B$2))/100</f>
        <v>240.47290799999999</v>
      </c>
      <c r="L5">
        <f>(200+G$1+R$1)/200</f>
        <v>1.35</v>
      </c>
      <c r="M5">
        <f>(I5+J5+K5)*L5</f>
        <v>2227.4364258000001</v>
      </c>
      <c r="N5">
        <f>M5*(EXP(-$N$2/$N$20))</f>
        <v>1849.1905522265508</v>
      </c>
      <c r="O5">
        <f>(N5+R$2)*(105+G$1)/((200+G$1+R$1)*0.5)-R$2</f>
        <v>1993.2787412803696</v>
      </c>
      <c r="P5">
        <f>(N5+R$2)*(95+R$1)/((200+G$1+R$1)*0.5)-R$2</f>
        <v>1705.1023631727323</v>
      </c>
      <c r="Q5">
        <f>R5/M5</f>
        <v>0.90328055009577901</v>
      </c>
      <c r="R5">
        <v>2012</v>
      </c>
      <c r="S5">
        <f>R5-N5</f>
        <v>162.80944777344916</v>
      </c>
      <c r="T5">
        <f>U5-K5</f>
        <v>1771.527092</v>
      </c>
      <c r="U5">
        <f>R5</f>
        <v>2012</v>
      </c>
      <c r="V5">
        <v>2066</v>
      </c>
      <c r="W5">
        <f>(V5-U5)/(V$4-U$4)</f>
        <v>0.45</v>
      </c>
      <c r="X5">
        <f>W5/1.45</f>
        <v>0.31034482758620691</v>
      </c>
      <c r="Y5">
        <f>W5*767/1.45</f>
        <v>238.03448275862073</v>
      </c>
      <c r="Z5">
        <f>W5/0.3/1.45</f>
        <v>1.0344827586206897</v>
      </c>
      <c r="AA5">
        <f>Y5-K5</f>
        <v>-2.4384252413792638</v>
      </c>
    </row>
    <row r="6" spans="1:27">
      <c r="A6" t="s">
        <v>10</v>
      </c>
      <c r="C6">
        <v>2</v>
      </c>
      <c r="D6">
        <v>100</v>
      </c>
      <c r="E6">
        <v>12</v>
      </c>
      <c r="F6">
        <v>0</v>
      </c>
      <c r="G6">
        <v>5</v>
      </c>
      <c r="H6">
        <f t="shared" ref="H6:H16" si="2">2*(100+D6+B$2*E6)/100</f>
        <v>6.16</v>
      </c>
      <c r="I6">
        <f t="shared" ref="I6:I16" si="3">B$1*H6</f>
        <v>1028.72</v>
      </c>
      <c r="J6">
        <f t="shared" ref="J6:J16" si="4">0.3*(2*B$1*(F6+G6*B$2)/100)</f>
        <v>45.09</v>
      </c>
      <c r="K6">
        <f t="shared" ref="K6:K16" si="5">0.3*E$1*(100+0.014*(D6+E6*B$2+0.3*G6*B$2))/100</f>
        <v>237.235401</v>
      </c>
      <c r="L6">
        <f t="shared" ref="L6:L16" si="6">(200+G$1+R$1)/200</f>
        <v>1.35</v>
      </c>
      <c r="M6">
        <f t="shared" ref="M6:M16" si="7">(I6+J6+K6)*L6</f>
        <v>1769.9112913499998</v>
      </c>
      <c r="N6">
        <f t="shared" ref="N6:N16" si="8">M6*(EXP(-$N$2/$N$20))</f>
        <v>1469.3587661286572</v>
      </c>
      <c r="O6">
        <f t="shared" ref="O6:O16" si="9">(N6+R$2)*(105+G$1)/((200+G$1+R$1)*0.5)-R$2</f>
        <v>1585.3112673233725</v>
      </c>
      <c r="P6">
        <f t="shared" ref="P6:P16" si="10">(N6+R$2)*(95+R$1)/((200+G$1+R$1)*0.5)-R$2</f>
        <v>1353.4062649339419</v>
      </c>
      <c r="Q6">
        <f t="shared" ref="Q6:Q13" si="11">R6/M6</f>
        <v>0.91304010991838802</v>
      </c>
      <c r="R6">
        <v>1616</v>
      </c>
      <c r="S6">
        <f t="shared" ref="S6:S13" si="12">R6-N6</f>
        <v>146.64123387134282</v>
      </c>
      <c r="T6">
        <f t="shared" ref="T6:T13" si="13">U6-K6</f>
        <v>1378.7645990000001</v>
      </c>
      <c r="U6">
        <f t="shared" ref="U6:U8" si="14">R6</f>
        <v>1616</v>
      </c>
      <c r="V6">
        <v>1670</v>
      </c>
      <c r="W6">
        <f t="shared" ref="W6:W13" si="15">(V6-U6)/(V$4-U$4)</f>
        <v>0.45</v>
      </c>
      <c r="X6">
        <f t="shared" ref="X6:X13" si="16">W6/1.45</f>
        <v>0.31034482758620691</v>
      </c>
      <c r="Y6">
        <f t="shared" ref="Y6:Y13" si="17">W6*767/1.45</f>
        <v>238.03448275862073</v>
      </c>
      <c r="Z6">
        <f t="shared" ref="Z6:Z13" si="18">W6/0.3/1.45</f>
        <v>1.0344827586206897</v>
      </c>
      <c r="AA6">
        <f t="shared" ref="AA6:AA13" si="19">Y6-K6</f>
        <v>0.79908175862072994</v>
      </c>
    </row>
    <row r="7" spans="1:27">
      <c r="A7" t="s">
        <v>11</v>
      </c>
      <c r="C7">
        <v>2</v>
      </c>
      <c r="D7">
        <v>330</v>
      </c>
      <c r="E7">
        <v>40</v>
      </c>
      <c r="F7">
        <v>0</v>
      </c>
      <c r="G7">
        <v>10</v>
      </c>
      <c r="H7">
        <f t="shared" si="2"/>
        <v>15.8</v>
      </c>
      <c r="I7">
        <f t="shared" si="3"/>
        <v>2638.6</v>
      </c>
      <c r="J7">
        <f t="shared" si="4"/>
        <v>90.18</v>
      </c>
      <c r="K7">
        <f t="shared" si="5"/>
        <v>253.19743800000001</v>
      </c>
      <c r="L7">
        <f t="shared" si="6"/>
        <v>1.35</v>
      </c>
      <c r="M7">
        <f t="shared" si="7"/>
        <v>4025.6695413000002</v>
      </c>
      <c r="N7">
        <f t="shared" si="8"/>
        <v>3342.0617513177749</v>
      </c>
      <c r="O7">
        <f t="shared" si="9"/>
        <v>3596.7329921561286</v>
      </c>
      <c r="P7">
        <f t="shared" si="10"/>
        <v>3087.3905104794212</v>
      </c>
      <c r="Q7">
        <f t="shared" si="11"/>
        <v>0.85128696353286037</v>
      </c>
      <c r="R7">
        <v>3427</v>
      </c>
      <c r="S7">
        <f t="shared" si="12"/>
        <v>84.938248682225094</v>
      </c>
      <c r="T7">
        <f t="shared" si="13"/>
        <v>3173.8025619999999</v>
      </c>
      <c r="U7">
        <f t="shared" si="14"/>
        <v>3427</v>
      </c>
      <c r="V7">
        <v>3484</v>
      </c>
      <c r="W7">
        <f t="shared" si="15"/>
        <v>0.47499999999999998</v>
      </c>
      <c r="X7">
        <f t="shared" si="16"/>
        <v>0.32758620689655171</v>
      </c>
      <c r="Y7">
        <f t="shared" si="17"/>
        <v>251.25862068965517</v>
      </c>
      <c r="Z7">
        <f t="shared" si="18"/>
        <v>1.0919540229885056</v>
      </c>
      <c r="AA7">
        <f t="shared" si="19"/>
        <v>-1.938817310344831</v>
      </c>
    </row>
    <row r="8" spans="1:27">
      <c r="A8" t="s">
        <v>12</v>
      </c>
      <c r="C8">
        <v>4</v>
      </c>
      <c r="D8">
        <v>50</v>
      </c>
      <c r="E8">
        <v>12</v>
      </c>
      <c r="F8">
        <v>0</v>
      </c>
      <c r="G8">
        <v>2</v>
      </c>
      <c r="H8">
        <f t="shared" si="2"/>
        <v>5.16</v>
      </c>
      <c r="I8">
        <f t="shared" si="3"/>
        <v>861.72</v>
      </c>
      <c r="J8">
        <f t="shared" si="4"/>
        <v>18.035999999999998</v>
      </c>
      <c r="K8">
        <f t="shared" si="5"/>
        <v>235.36376759999999</v>
      </c>
      <c r="L8">
        <f t="shared" si="6"/>
        <v>1.35</v>
      </c>
      <c r="M8">
        <f t="shared" si="7"/>
        <v>1505.4116862599999</v>
      </c>
      <c r="N8">
        <f t="shared" si="8"/>
        <v>1249.7744201357455</v>
      </c>
      <c r="O8">
        <f t="shared" si="9"/>
        <v>1349.4614142198748</v>
      </c>
      <c r="P8">
        <f t="shared" si="10"/>
        <v>1150.0874260516161</v>
      </c>
      <c r="Q8">
        <f t="shared" si="11"/>
        <v>0.89942174114765738</v>
      </c>
      <c r="R8">
        <v>1354</v>
      </c>
      <c r="S8">
        <f t="shared" si="12"/>
        <v>104.22557986425454</v>
      </c>
      <c r="T8">
        <f t="shared" si="13"/>
        <v>1118.6362323999999</v>
      </c>
      <c r="U8">
        <f t="shared" si="14"/>
        <v>1354</v>
      </c>
      <c r="V8">
        <v>1407</v>
      </c>
      <c r="W8">
        <f t="shared" si="15"/>
        <v>0.44166666666666665</v>
      </c>
      <c r="X8">
        <f t="shared" si="16"/>
        <v>0.3045977011494253</v>
      </c>
      <c r="Y8">
        <f t="shared" si="17"/>
        <v>233.62643678160919</v>
      </c>
      <c r="Z8">
        <f t="shared" si="18"/>
        <v>1.0153256704980844</v>
      </c>
      <c r="AA8">
        <f t="shared" si="19"/>
        <v>-1.7373308183908023</v>
      </c>
    </row>
    <row r="9" spans="1:27">
      <c r="A9" t="s">
        <v>13</v>
      </c>
      <c r="C9">
        <v>4</v>
      </c>
      <c r="D9">
        <v>5</v>
      </c>
      <c r="E9">
        <v>10</v>
      </c>
      <c r="F9">
        <v>0</v>
      </c>
      <c r="G9">
        <v>10</v>
      </c>
      <c r="H9">
        <f t="shared" si="2"/>
        <v>3.9</v>
      </c>
      <c r="I9">
        <f t="shared" si="3"/>
        <v>651.29999999999995</v>
      </c>
      <c r="J9">
        <f t="shared" si="4"/>
        <v>90.18</v>
      </c>
      <c r="K9">
        <f t="shared" si="5"/>
        <v>234.03010800000001</v>
      </c>
      <c r="L9">
        <f t="shared" si="6"/>
        <v>1.35</v>
      </c>
      <c r="M9">
        <f t="shared" si="7"/>
        <v>1316.9386458000001</v>
      </c>
      <c r="N9">
        <f t="shared" si="8"/>
        <v>1093.3064007879566</v>
      </c>
      <c r="O9">
        <f t="shared" si="9"/>
        <v>1181.4031712166941</v>
      </c>
      <c r="P9">
        <f t="shared" si="10"/>
        <v>1005.2096303592191</v>
      </c>
      <c r="Q9">
        <f t="shared" si="11"/>
        <v>0.87171866636400885</v>
      </c>
      <c r="R9">
        <v>1148</v>
      </c>
      <c r="S9">
        <f t="shared" si="12"/>
        <v>54.693599212043409</v>
      </c>
      <c r="T9">
        <f t="shared" si="13"/>
        <v>913.96989199999996</v>
      </c>
      <c r="U9">
        <v>1148</v>
      </c>
      <c r="V9">
        <v>1202</v>
      </c>
      <c r="W9">
        <f t="shared" si="15"/>
        <v>0.45</v>
      </c>
      <c r="X9">
        <f t="shared" si="16"/>
        <v>0.31034482758620691</v>
      </c>
      <c r="Y9">
        <f t="shared" si="17"/>
        <v>238.03448275862073</v>
      </c>
      <c r="Z9">
        <f t="shared" si="18"/>
        <v>1.0344827586206897</v>
      </c>
      <c r="AA9">
        <f t="shared" si="19"/>
        <v>4.0043747586207132</v>
      </c>
    </row>
    <row r="10" spans="1:27">
      <c r="A10" t="s">
        <v>14</v>
      </c>
      <c r="C10">
        <v>4</v>
      </c>
      <c r="D10">
        <v>120</v>
      </c>
      <c r="E10">
        <v>20</v>
      </c>
      <c r="F10">
        <v>0</v>
      </c>
      <c r="G10">
        <v>10</v>
      </c>
      <c r="H10">
        <f t="shared" si="2"/>
        <v>8</v>
      </c>
      <c r="I10">
        <f t="shared" si="3"/>
        <v>1336</v>
      </c>
      <c r="J10">
        <f t="shared" si="4"/>
        <v>90.18</v>
      </c>
      <c r="K10">
        <f t="shared" si="5"/>
        <v>240.63397799999998</v>
      </c>
      <c r="L10">
        <f t="shared" si="6"/>
        <v>1.35</v>
      </c>
      <c r="M10">
        <f t="shared" si="7"/>
        <v>2250.1988703000002</v>
      </c>
      <c r="N10">
        <f t="shared" si="8"/>
        <v>1868.0876560125159</v>
      </c>
      <c r="O10">
        <f t="shared" si="9"/>
        <v>2013.5756305319615</v>
      </c>
      <c r="P10">
        <f t="shared" si="10"/>
        <v>1722.5996814930704</v>
      </c>
      <c r="Q10">
        <f t="shared" si="11"/>
        <v>0.86214601989439099</v>
      </c>
      <c r="R10">
        <v>1940</v>
      </c>
      <c r="S10">
        <f t="shared" si="12"/>
        <v>71.912343987484064</v>
      </c>
      <c r="T10">
        <f t="shared" si="13"/>
        <v>1699.3660219999999</v>
      </c>
      <c r="U10">
        <v>1940</v>
      </c>
      <c r="V10">
        <v>1995</v>
      </c>
      <c r="W10">
        <f t="shared" si="15"/>
        <v>0.45833333333333331</v>
      </c>
      <c r="X10">
        <f t="shared" si="16"/>
        <v>0.31609195402298851</v>
      </c>
      <c r="Y10">
        <f t="shared" si="17"/>
        <v>242.44252873563215</v>
      </c>
      <c r="Z10">
        <f t="shared" si="18"/>
        <v>1.053639846743295</v>
      </c>
      <c r="AA10">
        <f t="shared" si="19"/>
        <v>1.8085507356321671</v>
      </c>
    </row>
    <row r="11" spans="1:27">
      <c r="A11" t="s">
        <v>15</v>
      </c>
      <c r="C11">
        <v>4</v>
      </c>
      <c r="D11">
        <v>30</v>
      </c>
      <c r="E11">
        <v>15</v>
      </c>
      <c r="F11">
        <v>0</v>
      </c>
      <c r="G11">
        <v>5</v>
      </c>
      <c r="H11">
        <f t="shared" si="2"/>
        <v>5.3</v>
      </c>
      <c r="I11">
        <f t="shared" si="3"/>
        <v>885.1</v>
      </c>
      <c r="J11">
        <f t="shared" si="4"/>
        <v>45.09</v>
      </c>
      <c r="K11">
        <f t="shared" si="5"/>
        <v>235.850199</v>
      </c>
      <c r="L11">
        <f t="shared" si="6"/>
        <v>1.35</v>
      </c>
      <c r="M11">
        <f t="shared" si="7"/>
        <v>1574.1542686500002</v>
      </c>
      <c r="N11">
        <f t="shared" si="8"/>
        <v>1306.8436735693595</v>
      </c>
      <c r="O11">
        <f t="shared" si="9"/>
        <v>1410.7580197596824</v>
      </c>
      <c r="P11">
        <f t="shared" si="10"/>
        <v>1202.9293273790365</v>
      </c>
      <c r="Q11">
        <f t="shared" si="11"/>
        <v>0.85887388988849211</v>
      </c>
      <c r="R11">
        <v>1352</v>
      </c>
      <c r="S11">
        <f t="shared" si="12"/>
        <v>45.156326430640547</v>
      </c>
      <c r="T11">
        <f t="shared" si="13"/>
        <v>1116.149801</v>
      </c>
      <c r="U11">
        <v>1352</v>
      </c>
      <c r="V11">
        <v>1406</v>
      </c>
      <c r="W11">
        <f t="shared" si="15"/>
        <v>0.45</v>
      </c>
      <c r="X11">
        <f t="shared" si="16"/>
        <v>0.31034482758620691</v>
      </c>
      <c r="Y11">
        <f t="shared" si="17"/>
        <v>238.03448275862073</v>
      </c>
      <c r="Z11">
        <f t="shared" si="18"/>
        <v>1.0344827586206897</v>
      </c>
      <c r="AA11">
        <f t="shared" si="19"/>
        <v>2.1842837586207224</v>
      </c>
    </row>
    <row r="12" spans="1:27">
      <c r="A12" t="s">
        <v>15</v>
      </c>
      <c r="C12">
        <v>4</v>
      </c>
      <c r="D12">
        <v>110</v>
      </c>
      <c r="E12">
        <v>30</v>
      </c>
      <c r="F12">
        <v>0</v>
      </c>
      <c r="G12">
        <v>10</v>
      </c>
      <c r="H12">
        <f t="shared" si="2"/>
        <v>9.6</v>
      </c>
      <c r="I12">
        <f t="shared" si="3"/>
        <v>1603.2</v>
      </c>
      <c r="J12">
        <f t="shared" si="4"/>
        <v>90.18</v>
      </c>
      <c r="K12">
        <f t="shared" si="5"/>
        <v>243.21109800000002</v>
      </c>
      <c r="L12">
        <f t="shared" si="6"/>
        <v>1.35</v>
      </c>
      <c r="M12">
        <f t="shared" si="7"/>
        <v>2614.3979823000004</v>
      </c>
      <c r="N12">
        <f t="shared" si="8"/>
        <v>2170.4413165879537</v>
      </c>
      <c r="O12">
        <f t="shared" si="9"/>
        <v>2338.3258585574317</v>
      </c>
      <c r="P12">
        <f t="shared" si="10"/>
        <v>2002.5567746184756</v>
      </c>
      <c r="Q12">
        <f t="shared" si="11"/>
        <v>0.8154841054935279</v>
      </c>
      <c r="R12">
        <v>2132</v>
      </c>
      <c r="S12">
        <f t="shared" si="12"/>
        <v>-38.441316587953679</v>
      </c>
      <c r="T12">
        <f t="shared" si="13"/>
        <v>1888.788902</v>
      </c>
      <c r="U12">
        <v>2132</v>
      </c>
      <c r="V12">
        <v>2186</v>
      </c>
      <c r="W12">
        <f t="shared" si="15"/>
        <v>0.45</v>
      </c>
      <c r="X12">
        <f t="shared" si="16"/>
        <v>0.31034482758620691</v>
      </c>
      <c r="Y12">
        <f t="shared" si="17"/>
        <v>238.03448275862073</v>
      </c>
      <c r="Z12">
        <f t="shared" si="18"/>
        <v>1.0344827586206897</v>
      </c>
      <c r="AA12">
        <f t="shared" si="19"/>
        <v>-5.1766152413792952</v>
      </c>
    </row>
    <row r="13" spans="1:27">
      <c r="A13" t="s">
        <v>16</v>
      </c>
      <c r="C13">
        <v>4</v>
      </c>
      <c r="D13">
        <v>110</v>
      </c>
      <c r="E13">
        <v>25</v>
      </c>
      <c r="F13">
        <v>0</v>
      </c>
      <c r="G13">
        <v>3</v>
      </c>
      <c r="H13">
        <f t="shared" si="2"/>
        <v>8.6999999999999993</v>
      </c>
      <c r="I13">
        <f t="shared" si="3"/>
        <v>1452.8999999999999</v>
      </c>
      <c r="J13">
        <f t="shared" si="4"/>
        <v>27.054000000000002</v>
      </c>
      <c r="K13">
        <f t="shared" si="5"/>
        <v>241.15262339999998</v>
      </c>
      <c r="L13">
        <f t="shared" si="6"/>
        <v>1.35</v>
      </c>
      <c r="M13">
        <f t="shared" si="7"/>
        <v>2323.4939415900003</v>
      </c>
      <c r="N13">
        <f t="shared" si="8"/>
        <v>1928.9363302033228</v>
      </c>
      <c r="O13">
        <f t="shared" si="9"/>
        <v>2078.9316139220873</v>
      </c>
      <c r="P13">
        <f t="shared" si="10"/>
        <v>1778.941046484558</v>
      </c>
      <c r="Q13">
        <f t="shared" si="11"/>
        <v>0.84398756755873416</v>
      </c>
      <c r="R13">
        <v>1961</v>
      </c>
      <c r="S13">
        <f t="shared" si="12"/>
        <v>32.063669796677232</v>
      </c>
      <c r="T13">
        <f t="shared" si="13"/>
        <v>1719.8473766</v>
      </c>
      <c r="U13">
        <v>1961</v>
      </c>
      <c r="V13">
        <v>2015</v>
      </c>
      <c r="W13">
        <f t="shared" si="15"/>
        <v>0.45</v>
      </c>
      <c r="X13">
        <f t="shared" si="16"/>
        <v>0.31034482758620691</v>
      </c>
      <c r="Y13">
        <f t="shared" si="17"/>
        <v>238.03448275862073</v>
      </c>
      <c r="Z13">
        <f t="shared" si="18"/>
        <v>1.0344827586206897</v>
      </c>
      <c r="AA13">
        <f t="shared" si="19"/>
        <v>-3.1181406413792558</v>
      </c>
    </row>
    <row r="14" spans="1:27">
      <c r="A14" t="s">
        <v>17</v>
      </c>
      <c r="C14">
        <v>4</v>
      </c>
      <c r="D14">
        <v>350</v>
      </c>
      <c r="E14">
        <v>45</v>
      </c>
      <c r="F14">
        <v>0</v>
      </c>
      <c r="G14">
        <v>10</v>
      </c>
      <c r="H14">
        <f t="shared" si="2"/>
        <v>17.100000000000001</v>
      </c>
      <c r="I14">
        <f t="shared" si="3"/>
        <v>2855.7000000000003</v>
      </c>
      <c r="J14">
        <f t="shared" si="4"/>
        <v>90.18</v>
      </c>
      <c r="K14">
        <f t="shared" si="5"/>
        <v>255.291348</v>
      </c>
      <c r="L14">
        <f t="shared" si="6"/>
        <v>1.35</v>
      </c>
      <c r="M14">
        <f t="shared" si="7"/>
        <v>4321.5813198000005</v>
      </c>
      <c r="N14">
        <f t="shared" si="8"/>
        <v>3587.7241005353185</v>
      </c>
      <c r="O14">
        <f t="shared" si="9"/>
        <v>3860.5925524268241</v>
      </c>
      <c r="P14">
        <f t="shared" si="10"/>
        <v>3314.8556486438133</v>
      </c>
    </row>
    <row r="15" spans="1:27">
      <c r="A15" t="s">
        <v>18</v>
      </c>
      <c r="C15">
        <v>4</v>
      </c>
      <c r="D15">
        <v>350</v>
      </c>
      <c r="E15">
        <v>45</v>
      </c>
      <c r="F15">
        <v>0</v>
      </c>
      <c r="G15">
        <v>10</v>
      </c>
      <c r="H15">
        <f t="shared" si="2"/>
        <v>17.100000000000001</v>
      </c>
      <c r="I15">
        <f t="shared" si="3"/>
        <v>2855.7000000000003</v>
      </c>
      <c r="J15">
        <f t="shared" si="4"/>
        <v>90.18</v>
      </c>
      <c r="K15">
        <f t="shared" si="5"/>
        <v>255.291348</v>
      </c>
      <c r="L15">
        <f t="shared" si="6"/>
        <v>1.35</v>
      </c>
      <c r="M15">
        <f t="shared" si="7"/>
        <v>4321.5813198000005</v>
      </c>
      <c r="N15">
        <f t="shared" si="8"/>
        <v>3587.7241005353185</v>
      </c>
      <c r="O15">
        <f t="shared" si="9"/>
        <v>3860.5925524268241</v>
      </c>
      <c r="P15">
        <f t="shared" si="10"/>
        <v>3314.8556486438133</v>
      </c>
    </row>
    <row r="16" spans="1:27">
      <c r="A16" t="s">
        <v>19</v>
      </c>
      <c r="C16">
        <v>4</v>
      </c>
      <c r="D16">
        <v>220</v>
      </c>
      <c r="E16">
        <v>25</v>
      </c>
      <c r="F16">
        <v>0</v>
      </c>
      <c r="G16">
        <v>10</v>
      </c>
      <c r="H16">
        <f t="shared" si="2"/>
        <v>10.9</v>
      </c>
      <c r="I16">
        <f t="shared" si="3"/>
        <v>1820.3</v>
      </c>
      <c r="J16">
        <f t="shared" si="4"/>
        <v>90.18</v>
      </c>
      <c r="K16">
        <f t="shared" si="5"/>
        <v>245.30500800000002</v>
      </c>
      <c r="L16">
        <f t="shared" si="6"/>
        <v>1.35</v>
      </c>
      <c r="M16">
        <f t="shared" si="7"/>
        <v>2910.3097607999998</v>
      </c>
      <c r="N16">
        <f t="shared" si="8"/>
        <v>2416.1036658054963</v>
      </c>
      <c r="O16">
        <f t="shared" si="9"/>
        <v>2602.1854188281259</v>
      </c>
      <c r="P16">
        <f t="shared" si="10"/>
        <v>2230.0219127828668</v>
      </c>
    </row>
    <row r="20" spans="14:14">
      <c r="N20">
        <v>3761.3511800000001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4" sqref="A4:XFD16"/>
    </sheetView>
  </sheetViews>
  <sheetFormatPr defaultRowHeight="13.5"/>
  <sheetData>
    <row r="1" spans="1:27">
      <c r="A1" t="s">
        <v>23</v>
      </c>
      <c r="B1">
        <f>Sheet6!B1</f>
        <v>167</v>
      </c>
      <c r="D1" t="s">
        <v>3</v>
      </c>
      <c r="E1">
        <f>Sheet6!E1</f>
        <v>767</v>
      </c>
      <c r="F1" t="s">
        <v>24</v>
      </c>
      <c r="G1">
        <f>Sheet6!G1</f>
        <v>40</v>
      </c>
      <c r="K1">
        <f>K5/767</f>
        <v>0.31428</v>
      </c>
      <c r="L1">
        <f>K1*L5</f>
        <v>0.42427800000000004</v>
      </c>
      <c r="N1" t="s">
        <v>25</v>
      </c>
      <c r="R1">
        <f>Sheet6!G2</f>
        <v>30</v>
      </c>
      <c r="V1" t="s">
        <v>26</v>
      </c>
      <c r="W1">
        <v>459</v>
      </c>
    </row>
    <row r="2" spans="1:27">
      <c r="A2" t="s">
        <v>28</v>
      </c>
      <c r="B2">
        <v>10</v>
      </c>
      <c r="E2">
        <f>E1*0.3</f>
        <v>230.1</v>
      </c>
      <c r="J2">
        <f>16/(I5*L5)</f>
        <v>8.6547771665341413E-3</v>
      </c>
      <c r="K2">
        <f t="shared" ref="K2:K3" si="0">K6/767</f>
        <v>0.30987000000000003</v>
      </c>
      <c r="L2">
        <f t="shared" ref="L2:L3" si="1">K2*L6</f>
        <v>0.4183245000000001</v>
      </c>
      <c r="N2">
        <f>Sheet6!I3</f>
        <v>700</v>
      </c>
      <c r="R2">
        <v>96</v>
      </c>
      <c r="V2" t="s">
        <v>27</v>
      </c>
      <c r="W2">
        <f>15*W1/784.3</f>
        <v>8.7785286242509244</v>
      </c>
    </row>
    <row r="3" spans="1:27">
      <c r="E3">
        <v>678</v>
      </c>
      <c r="H3">
        <f>(H7-10)/(H9-10)</f>
        <v>-1.1186440677966103</v>
      </c>
      <c r="K3">
        <f t="shared" si="0"/>
        <v>0.33191999999999999</v>
      </c>
      <c r="L3">
        <f t="shared" si="1"/>
        <v>0.44809200000000005</v>
      </c>
    </row>
    <row r="4" spans="1:27">
      <c r="C4" t="s">
        <v>46</v>
      </c>
      <c r="I4" t="s">
        <v>47</v>
      </c>
      <c r="J4" t="s">
        <v>48</v>
      </c>
      <c r="K4" t="s">
        <v>3</v>
      </c>
      <c r="L4" t="s">
        <v>49</v>
      </c>
      <c r="M4" t="s">
        <v>50</v>
      </c>
      <c r="N4" t="s">
        <v>51</v>
      </c>
      <c r="O4" t="s">
        <v>52</v>
      </c>
      <c r="P4" t="s">
        <v>53</v>
      </c>
      <c r="R4" t="s">
        <v>54</v>
      </c>
      <c r="T4">
        <f>T5/I5</f>
        <v>1.2932285964656054</v>
      </c>
      <c r="U4">
        <v>767</v>
      </c>
      <c r="V4">
        <v>887</v>
      </c>
      <c r="W4" t="s">
        <v>45</v>
      </c>
      <c r="AA4">
        <v>230</v>
      </c>
    </row>
    <row r="5" spans="1:27">
      <c r="A5" t="s">
        <v>9</v>
      </c>
      <c r="C5">
        <v>4</v>
      </c>
      <c r="D5">
        <v>160</v>
      </c>
      <c r="E5">
        <v>15</v>
      </c>
      <c r="F5">
        <v>0</v>
      </c>
      <c r="G5">
        <v>10</v>
      </c>
      <c r="H5">
        <f>2*(100+D5+B$2*E5)/100</f>
        <v>8.1999999999999993</v>
      </c>
      <c r="I5">
        <f>B$1*H5</f>
        <v>1369.3999999999999</v>
      </c>
      <c r="J5">
        <f>0.3*(2*B$1*(F5+G5*B$2)/100)</f>
        <v>100.2</v>
      </c>
      <c r="K5">
        <f>0.3*E$1*(100+0.014*(D5+E5*B$2+0.3*G5*B$2))/100</f>
        <v>241.05276000000001</v>
      </c>
      <c r="L5">
        <f>(200+G$1+R$1)/200</f>
        <v>1.35</v>
      </c>
      <c r="M5">
        <f>(I5+J5+K5)*L5</f>
        <v>2309.381226</v>
      </c>
      <c r="N5">
        <f>M5*(EXP(-$N$2/$N$20))</f>
        <v>1917.2201258560244</v>
      </c>
      <c r="O5">
        <f>(N5+R$2)*(105+G$1)/((200+G$1+R$1)*0.5)-R$2</f>
        <v>2066.3475425861002</v>
      </c>
      <c r="P5">
        <f>(N5+R$2)*(95+R$1)/((200+G$1+R$1)*0.5)-R$2</f>
        <v>1768.0927091259487</v>
      </c>
      <c r="Q5">
        <f>R5/M5</f>
        <v>0.87122904497016118</v>
      </c>
      <c r="R5">
        <v>2012</v>
      </c>
      <c r="S5">
        <f>R5-N5</f>
        <v>94.779874143975576</v>
      </c>
      <c r="T5">
        <f>U5-K5</f>
        <v>1770.94724</v>
      </c>
      <c r="U5">
        <f>R5</f>
        <v>2012</v>
      </c>
      <c r="V5">
        <v>2066</v>
      </c>
      <c r="W5">
        <f>(V5-U5)/(V$4-U$4)</f>
        <v>0.45</v>
      </c>
      <c r="X5">
        <f>W5/1.45</f>
        <v>0.31034482758620691</v>
      </c>
      <c r="Y5">
        <f>W5*767/1.45</f>
        <v>238.03448275862073</v>
      </c>
      <c r="Z5">
        <f>W5/0.3/1.45</f>
        <v>1.0344827586206897</v>
      </c>
      <c r="AA5">
        <f>Y5-K5</f>
        <v>-3.0182772413792804</v>
      </c>
    </row>
    <row r="6" spans="1:27">
      <c r="A6" t="s">
        <v>10</v>
      </c>
      <c r="C6">
        <v>2</v>
      </c>
      <c r="D6">
        <v>100</v>
      </c>
      <c r="E6">
        <v>12</v>
      </c>
      <c r="F6">
        <v>0</v>
      </c>
      <c r="G6">
        <v>5</v>
      </c>
      <c r="H6">
        <f t="shared" ref="H6:H16" si="2">2*(100+D6+B$2*E6)/100</f>
        <v>6.4</v>
      </c>
      <c r="I6">
        <f t="shared" ref="I6:I16" si="3">B$1*H6</f>
        <v>1068.8</v>
      </c>
      <c r="J6">
        <f t="shared" ref="J6:J16" si="4">0.3*(2*B$1*(F6+G6*B$2)/100)</f>
        <v>50.1</v>
      </c>
      <c r="K6">
        <f t="shared" ref="K6:K16" si="5">0.3*E$1*(100+0.014*(D6+E6*B$2+0.3*G6*B$2))/100</f>
        <v>237.67029000000002</v>
      </c>
      <c r="L6">
        <f t="shared" ref="L6:L16" si="6">(200+G$1+R$1)/200</f>
        <v>1.35</v>
      </c>
      <c r="M6">
        <f t="shared" ref="M6:M16" si="7">(I6+J6+K6)*L6</f>
        <v>1831.3698915</v>
      </c>
      <c r="N6">
        <f t="shared" ref="N6:N16" si="8">M6*(EXP(-$N$2/$N$20))</f>
        <v>1520.3809463507623</v>
      </c>
      <c r="O6">
        <f t="shared" ref="O6:O16" si="9">(N6+R$2)*(105+G$1)/((200+G$1+R$1)*0.5)-R$2</f>
        <v>1640.1128683026704</v>
      </c>
      <c r="P6">
        <f t="shared" ref="P6:P16" si="10">(N6+R$2)*(95+R$1)/((200+G$1+R$1)*0.5)-R$2</f>
        <v>1400.649024398854</v>
      </c>
      <c r="Q6">
        <f t="shared" ref="Q6:Q13" si="11">R6/M6</f>
        <v>0.88239956739509384</v>
      </c>
      <c r="R6">
        <v>1616</v>
      </c>
      <c r="S6">
        <f t="shared" ref="S6:S13" si="12">R6-N6</f>
        <v>95.619053649237685</v>
      </c>
      <c r="T6">
        <f t="shared" ref="T6:T13" si="13">U6-K6</f>
        <v>1378.32971</v>
      </c>
      <c r="U6">
        <f t="shared" ref="U6:U8" si="14">R6</f>
        <v>1616</v>
      </c>
      <c r="V6">
        <v>1670</v>
      </c>
      <c r="W6">
        <f t="shared" ref="W6:W13" si="15">(V6-U6)/(V$4-U$4)</f>
        <v>0.45</v>
      </c>
      <c r="X6">
        <f t="shared" ref="X6:X13" si="16">W6/1.45</f>
        <v>0.31034482758620691</v>
      </c>
      <c r="Y6">
        <f t="shared" ref="Y6:Y13" si="17">W6*767/1.45</f>
        <v>238.03448275862073</v>
      </c>
      <c r="Z6">
        <f t="shared" ref="Z6:Z13" si="18">W6/0.3/1.45</f>
        <v>1.0344827586206897</v>
      </c>
      <c r="AA6">
        <f t="shared" ref="AA6:AA13" si="19">Y6-K6</f>
        <v>0.36419275862070322</v>
      </c>
    </row>
    <row r="7" spans="1:27">
      <c r="A7" t="s">
        <v>11</v>
      </c>
      <c r="C7">
        <v>2</v>
      </c>
      <c r="D7">
        <v>330</v>
      </c>
      <c r="E7">
        <v>40</v>
      </c>
      <c r="F7">
        <v>0</v>
      </c>
      <c r="G7">
        <v>10</v>
      </c>
      <c r="H7">
        <f t="shared" si="2"/>
        <v>16.600000000000001</v>
      </c>
      <c r="I7">
        <f t="shared" si="3"/>
        <v>2772.2000000000003</v>
      </c>
      <c r="J7">
        <f t="shared" si="4"/>
        <v>100.2</v>
      </c>
      <c r="K7">
        <f t="shared" si="5"/>
        <v>254.58264</v>
      </c>
      <c r="L7">
        <f t="shared" si="6"/>
        <v>1.35</v>
      </c>
      <c r="M7">
        <f t="shared" si="7"/>
        <v>4221.4265640000003</v>
      </c>
      <c r="N7">
        <f t="shared" si="8"/>
        <v>3504.5768438770729</v>
      </c>
      <c r="O7">
        <f t="shared" si="9"/>
        <v>3771.2862397198192</v>
      </c>
      <c r="P7">
        <f t="shared" si="10"/>
        <v>3237.8674480343266</v>
      </c>
      <c r="Q7">
        <f t="shared" si="11"/>
        <v>0.81181087673659691</v>
      </c>
      <c r="R7">
        <v>3427</v>
      </c>
      <c r="S7">
        <f t="shared" si="12"/>
        <v>-77.576843877072861</v>
      </c>
      <c r="T7">
        <f t="shared" si="13"/>
        <v>3172.4173599999999</v>
      </c>
      <c r="U7">
        <f t="shared" si="14"/>
        <v>3427</v>
      </c>
      <c r="V7">
        <v>3484</v>
      </c>
      <c r="W7">
        <f t="shared" si="15"/>
        <v>0.47499999999999998</v>
      </c>
      <c r="X7">
        <f t="shared" si="16"/>
        <v>0.32758620689655171</v>
      </c>
      <c r="Y7">
        <f t="shared" si="17"/>
        <v>251.25862068965517</v>
      </c>
      <c r="Z7">
        <f t="shared" si="18"/>
        <v>1.0919540229885056</v>
      </c>
      <c r="AA7">
        <f t="shared" si="19"/>
        <v>-3.3240193103448235</v>
      </c>
    </row>
    <row r="8" spans="1:27">
      <c r="A8" t="s">
        <v>12</v>
      </c>
      <c r="C8">
        <v>4</v>
      </c>
      <c r="D8">
        <v>50</v>
      </c>
      <c r="E8">
        <v>12</v>
      </c>
      <c r="F8">
        <v>0</v>
      </c>
      <c r="G8">
        <v>2</v>
      </c>
      <c r="H8">
        <f t="shared" si="2"/>
        <v>5.4</v>
      </c>
      <c r="I8">
        <f t="shared" si="3"/>
        <v>901.80000000000007</v>
      </c>
      <c r="J8">
        <f t="shared" si="4"/>
        <v>20.04</v>
      </c>
      <c r="K8">
        <f t="shared" si="5"/>
        <v>235.76966399999998</v>
      </c>
      <c r="L8">
        <f t="shared" si="6"/>
        <v>1.35</v>
      </c>
      <c r="M8">
        <f t="shared" si="7"/>
        <v>1562.7730464000001</v>
      </c>
      <c r="N8">
        <f t="shared" si="8"/>
        <v>1297.3951216763771</v>
      </c>
      <c r="O8">
        <f t="shared" si="9"/>
        <v>1400.6095751338864</v>
      </c>
      <c r="P8">
        <f t="shared" si="10"/>
        <v>1194.1806682188676</v>
      </c>
      <c r="Q8">
        <f t="shared" si="11"/>
        <v>0.86640859536134873</v>
      </c>
      <c r="R8">
        <v>1354</v>
      </c>
      <c r="S8">
        <f t="shared" si="12"/>
        <v>56.60487832362287</v>
      </c>
      <c r="T8">
        <f t="shared" si="13"/>
        <v>1118.2303360000001</v>
      </c>
      <c r="U8">
        <f t="shared" si="14"/>
        <v>1354</v>
      </c>
      <c r="V8">
        <v>1407</v>
      </c>
      <c r="W8">
        <f t="shared" si="15"/>
        <v>0.44166666666666665</v>
      </c>
      <c r="X8">
        <f t="shared" si="16"/>
        <v>0.3045977011494253</v>
      </c>
      <c r="Y8">
        <f t="shared" si="17"/>
        <v>233.62643678160919</v>
      </c>
      <c r="Z8">
        <f t="shared" si="18"/>
        <v>1.0153256704980844</v>
      </c>
      <c r="AA8">
        <f t="shared" si="19"/>
        <v>-2.1432272183907912</v>
      </c>
    </row>
    <row r="9" spans="1:27">
      <c r="A9" t="s">
        <v>13</v>
      </c>
      <c r="C9">
        <v>4</v>
      </c>
      <c r="D9">
        <v>5</v>
      </c>
      <c r="E9">
        <v>10</v>
      </c>
      <c r="F9">
        <v>0</v>
      </c>
      <c r="G9">
        <v>10</v>
      </c>
      <c r="H9">
        <f t="shared" si="2"/>
        <v>4.0999999999999996</v>
      </c>
      <c r="I9">
        <f t="shared" si="3"/>
        <v>684.69999999999993</v>
      </c>
      <c r="J9">
        <f t="shared" si="4"/>
        <v>100.2</v>
      </c>
      <c r="K9">
        <f t="shared" si="5"/>
        <v>234.44889000000001</v>
      </c>
      <c r="L9">
        <f t="shared" si="6"/>
        <v>1.35</v>
      </c>
      <c r="M9">
        <f t="shared" si="7"/>
        <v>1376.1210015000001</v>
      </c>
      <c r="N9">
        <f t="shared" si="8"/>
        <v>1142.4388706314653</v>
      </c>
      <c r="O9">
        <f t="shared" si="9"/>
        <v>1234.1750832708331</v>
      </c>
      <c r="P9">
        <f t="shared" si="10"/>
        <v>1050.7026579920973</v>
      </c>
      <c r="Q9">
        <f t="shared" si="11"/>
        <v>0.83422896587484419</v>
      </c>
      <c r="R9">
        <v>1148</v>
      </c>
      <c r="S9">
        <f t="shared" si="12"/>
        <v>5.5611293685346936</v>
      </c>
      <c r="T9">
        <f t="shared" si="13"/>
        <v>913.55110999999999</v>
      </c>
      <c r="U9">
        <v>1148</v>
      </c>
      <c r="V9">
        <v>1202</v>
      </c>
      <c r="W9">
        <f t="shared" si="15"/>
        <v>0.45</v>
      </c>
      <c r="X9">
        <f t="shared" si="16"/>
        <v>0.31034482758620691</v>
      </c>
      <c r="Y9">
        <f t="shared" si="17"/>
        <v>238.03448275862073</v>
      </c>
      <c r="Z9">
        <f t="shared" si="18"/>
        <v>1.0344827586206897</v>
      </c>
      <c r="AA9">
        <f t="shared" si="19"/>
        <v>3.5855927586207201</v>
      </c>
    </row>
    <row r="10" spans="1:27">
      <c r="A10" t="s">
        <v>14</v>
      </c>
      <c r="C10">
        <v>4</v>
      </c>
      <c r="D10">
        <v>120</v>
      </c>
      <c r="E10">
        <v>20</v>
      </c>
      <c r="F10">
        <v>0</v>
      </c>
      <c r="G10">
        <v>10</v>
      </c>
      <c r="H10">
        <f t="shared" si="2"/>
        <v>8.4</v>
      </c>
      <c r="I10">
        <f t="shared" si="3"/>
        <v>1402.8</v>
      </c>
      <c r="J10">
        <f t="shared" si="4"/>
        <v>100.2</v>
      </c>
      <c r="K10">
        <f t="shared" si="5"/>
        <v>241.37490000000003</v>
      </c>
      <c r="L10">
        <f t="shared" si="6"/>
        <v>1.35</v>
      </c>
      <c r="M10">
        <f t="shared" si="7"/>
        <v>2354.9061150000002</v>
      </c>
      <c r="N10">
        <f t="shared" si="8"/>
        <v>1955.0143334279544</v>
      </c>
      <c r="O10">
        <f t="shared" si="9"/>
        <v>2106.9413210892849</v>
      </c>
      <c r="P10">
        <f t="shared" si="10"/>
        <v>1803.0873457666248</v>
      </c>
      <c r="Q10">
        <f t="shared" si="11"/>
        <v>0.82381203549594584</v>
      </c>
      <c r="R10">
        <v>1940</v>
      </c>
      <c r="S10">
        <f t="shared" si="12"/>
        <v>-15.014333427954398</v>
      </c>
      <c r="T10">
        <f t="shared" si="13"/>
        <v>1698.6251</v>
      </c>
      <c r="U10">
        <v>1940</v>
      </c>
      <c r="V10">
        <v>1995</v>
      </c>
      <c r="W10">
        <f t="shared" si="15"/>
        <v>0.45833333333333331</v>
      </c>
      <c r="X10">
        <f t="shared" si="16"/>
        <v>0.31609195402298851</v>
      </c>
      <c r="Y10">
        <f t="shared" si="17"/>
        <v>242.44252873563215</v>
      </c>
      <c r="Z10">
        <f t="shared" si="18"/>
        <v>1.053639846743295</v>
      </c>
      <c r="AA10">
        <f t="shared" si="19"/>
        <v>1.0676287356321268</v>
      </c>
    </row>
    <row r="11" spans="1:27">
      <c r="A11" t="s">
        <v>15</v>
      </c>
      <c r="C11">
        <v>4</v>
      </c>
      <c r="D11">
        <v>30</v>
      </c>
      <c r="E11">
        <v>15</v>
      </c>
      <c r="F11">
        <v>0</v>
      </c>
      <c r="G11">
        <v>5</v>
      </c>
      <c r="H11">
        <f t="shared" si="2"/>
        <v>5.6</v>
      </c>
      <c r="I11">
        <f t="shared" si="3"/>
        <v>935.19999999999993</v>
      </c>
      <c r="J11">
        <f t="shared" si="4"/>
        <v>50.1</v>
      </c>
      <c r="K11">
        <f t="shared" si="5"/>
        <v>236.38172999999998</v>
      </c>
      <c r="L11">
        <f t="shared" si="6"/>
        <v>1.35</v>
      </c>
      <c r="M11">
        <f t="shared" si="7"/>
        <v>1649.2703355000001</v>
      </c>
      <c r="N11">
        <f t="shared" si="8"/>
        <v>1369.2041160630436</v>
      </c>
      <c r="O11">
        <f t="shared" si="9"/>
        <v>1477.7377542899358</v>
      </c>
      <c r="P11">
        <f t="shared" si="10"/>
        <v>1260.6704778361513</v>
      </c>
      <c r="Q11">
        <f t="shared" si="11"/>
        <v>0.81975645283774634</v>
      </c>
      <c r="R11">
        <v>1352</v>
      </c>
      <c r="S11">
        <f t="shared" si="12"/>
        <v>-17.204116063043557</v>
      </c>
      <c r="T11">
        <f t="shared" si="13"/>
        <v>1115.6182699999999</v>
      </c>
      <c r="U11">
        <v>1352</v>
      </c>
      <c r="V11">
        <v>1406</v>
      </c>
      <c r="W11">
        <f t="shared" si="15"/>
        <v>0.45</v>
      </c>
      <c r="X11">
        <f t="shared" si="16"/>
        <v>0.31034482758620691</v>
      </c>
      <c r="Y11">
        <f t="shared" si="17"/>
        <v>238.03448275862073</v>
      </c>
      <c r="Z11">
        <f t="shared" si="18"/>
        <v>1.0344827586206897</v>
      </c>
      <c r="AA11">
        <f t="shared" si="19"/>
        <v>1.6527527586207498</v>
      </c>
    </row>
    <row r="12" spans="1:27">
      <c r="A12" t="s">
        <v>15</v>
      </c>
      <c r="C12">
        <v>4</v>
      </c>
      <c r="D12">
        <v>110</v>
      </c>
      <c r="E12">
        <v>30</v>
      </c>
      <c r="F12">
        <v>0</v>
      </c>
      <c r="G12">
        <v>10</v>
      </c>
      <c r="H12">
        <f t="shared" si="2"/>
        <v>10.199999999999999</v>
      </c>
      <c r="I12">
        <f t="shared" si="3"/>
        <v>1703.3999999999999</v>
      </c>
      <c r="J12">
        <f t="shared" si="4"/>
        <v>100.2</v>
      </c>
      <c r="K12">
        <f t="shared" si="5"/>
        <v>244.27415999999997</v>
      </c>
      <c r="L12">
        <f t="shared" si="6"/>
        <v>1.35</v>
      </c>
      <c r="M12">
        <f t="shared" si="7"/>
        <v>2764.6301159999998</v>
      </c>
      <c r="N12">
        <f t="shared" si="8"/>
        <v>2295.1622015753214</v>
      </c>
      <c r="O12">
        <f t="shared" si="9"/>
        <v>2472.285327617938</v>
      </c>
      <c r="P12">
        <f t="shared" si="10"/>
        <v>2118.0390755327053</v>
      </c>
      <c r="Q12">
        <f t="shared" si="11"/>
        <v>0.77117006997112525</v>
      </c>
      <c r="R12">
        <v>2132</v>
      </c>
      <c r="S12">
        <f t="shared" si="12"/>
        <v>-163.16220157532143</v>
      </c>
      <c r="T12">
        <f t="shared" si="13"/>
        <v>1887.7258400000001</v>
      </c>
      <c r="U12">
        <v>2132</v>
      </c>
      <c r="V12">
        <v>2186</v>
      </c>
      <c r="W12">
        <f t="shared" si="15"/>
        <v>0.45</v>
      </c>
      <c r="X12">
        <f t="shared" si="16"/>
        <v>0.31034482758620691</v>
      </c>
      <c r="Y12">
        <f t="shared" si="17"/>
        <v>238.03448275862073</v>
      </c>
      <c r="Z12">
        <f t="shared" si="18"/>
        <v>1.0344827586206897</v>
      </c>
      <c r="AA12">
        <f t="shared" si="19"/>
        <v>-6.2396772413792405</v>
      </c>
    </row>
    <row r="13" spans="1:27">
      <c r="A13" t="s">
        <v>16</v>
      </c>
      <c r="C13">
        <v>4</v>
      </c>
      <c r="D13">
        <v>110</v>
      </c>
      <c r="E13">
        <v>25</v>
      </c>
      <c r="F13">
        <v>0</v>
      </c>
      <c r="G13">
        <v>3</v>
      </c>
      <c r="H13">
        <f t="shared" si="2"/>
        <v>9.1999999999999993</v>
      </c>
      <c r="I13">
        <f t="shared" si="3"/>
        <v>1536.3999999999999</v>
      </c>
      <c r="J13">
        <f t="shared" si="4"/>
        <v>30.06</v>
      </c>
      <c r="K13">
        <f t="shared" si="5"/>
        <v>241.986966</v>
      </c>
      <c r="L13">
        <f t="shared" si="6"/>
        <v>1.35</v>
      </c>
      <c r="M13">
        <f t="shared" si="7"/>
        <v>2441.4034041</v>
      </c>
      <c r="N13">
        <f t="shared" si="8"/>
        <v>2026.8233278146206</v>
      </c>
      <c r="O13">
        <f t="shared" si="9"/>
        <v>2184.0695002453331</v>
      </c>
      <c r="P13">
        <f t="shared" si="10"/>
        <v>1869.5771553839083</v>
      </c>
      <c r="Q13">
        <f t="shared" si="11"/>
        <v>0.80322653630562291</v>
      </c>
      <c r="R13">
        <v>1961</v>
      </c>
      <c r="S13">
        <f t="shared" si="12"/>
        <v>-65.823327814620598</v>
      </c>
      <c r="T13">
        <f t="shared" si="13"/>
        <v>1719.0130340000001</v>
      </c>
      <c r="U13">
        <v>1961</v>
      </c>
      <c r="V13">
        <v>2015</v>
      </c>
      <c r="W13">
        <f t="shared" si="15"/>
        <v>0.45</v>
      </c>
      <c r="X13">
        <f t="shared" si="16"/>
        <v>0.31034482758620691</v>
      </c>
      <c r="Y13">
        <f t="shared" si="17"/>
        <v>238.03448275862073</v>
      </c>
      <c r="Z13">
        <f t="shared" si="18"/>
        <v>1.0344827586206897</v>
      </c>
      <c r="AA13">
        <f t="shared" si="19"/>
        <v>-3.9524832413792694</v>
      </c>
    </row>
    <row r="14" spans="1:27">
      <c r="A14" t="s">
        <v>17</v>
      </c>
      <c r="C14">
        <v>4</v>
      </c>
      <c r="D14">
        <v>350</v>
      </c>
      <c r="E14">
        <v>45</v>
      </c>
      <c r="F14">
        <v>0</v>
      </c>
      <c r="G14">
        <v>10</v>
      </c>
      <c r="H14">
        <f t="shared" si="2"/>
        <v>18</v>
      </c>
      <c r="I14">
        <f t="shared" si="3"/>
        <v>3006</v>
      </c>
      <c r="J14">
        <f t="shared" si="4"/>
        <v>100.2</v>
      </c>
      <c r="K14">
        <f t="shared" si="5"/>
        <v>256.83762000000002</v>
      </c>
      <c r="L14">
        <f t="shared" si="6"/>
        <v>1.35</v>
      </c>
      <c r="M14">
        <f t="shared" si="7"/>
        <v>4540.1007870000003</v>
      </c>
      <c r="N14">
        <f t="shared" si="8"/>
        <v>3769.1362968805811</v>
      </c>
      <c r="O14">
        <f t="shared" si="9"/>
        <v>4055.4426892421052</v>
      </c>
      <c r="P14">
        <f t="shared" si="10"/>
        <v>3482.8299045190565</v>
      </c>
    </row>
    <row r="15" spans="1:27">
      <c r="A15" t="s">
        <v>18</v>
      </c>
      <c r="C15">
        <v>4</v>
      </c>
      <c r="D15">
        <v>350</v>
      </c>
      <c r="E15">
        <v>45</v>
      </c>
      <c r="F15">
        <v>0</v>
      </c>
      <c r="G15">
        <v>10</v>
      </c>
      <c r="H15">
        <f t="shared" si="2"/>
        <v>18</v>
      </c>
      <c r="I15">
        <f t="shared" si="3"/>
        <v>3006</v>
      </c>
      <c r="J15">
        <f t="shared" si="4"/>
        <v>100.2</v>
      </c>
      <c r="K15">
        <f t="shared" si="5"/>
        <v>256.83762000000002</v>
      </c>
      <c r="L15">
        <f t="shared" si="6"/>
        <v>1.35</v>
      </c>
      <c r="M15">
        <f t="shared" si="7"/>
        <v>4540.1007870000003</v>
      </c>
      <c r="N15">
        <f t="shared" si="8"/>
        <v>3769.1362968805811</v>
      </c>
      <c r="O15">
        <f t="shared" si="9"/>
        <v>4055.4426892421052</v>
      </c>
      <c r="P15">
        <f t="shared" si="10"/>
        <v>3482.8299045190565</v>
      </c>
    </row>
    <row r="16" spans="1:27">
      <c r="A16" t="s">
        <v>19</v>
      </c>
      <c r="C16">
        <v>4</v>
      </c>
      <c r="D16">
        <v>220</v>
      </c>
      <c r="E16">
        <v>25</v>
      </c>
      <c r="F16">
        <v>0</v>
      </c>
      <c r="G16">
        <v>10</v>
      </c>
      <c r="H16">
        <f t="shared" si="2"/>
        <v>11.4</v>
      </c>
      <c r="I16">
        <f t="shared" si="3"/>
        <v>1903.8</v>
      </c>
      <c r="J16">
        <f t="shared" si="4"/>
        <v>100.2</v>
      </c>
      <c r="K16">
        <f t="shared" si="5"/>
        <v>246.20699999999999</v>
      </c>
      <c r="L16">
        <f t="shared" si="6"/>
        <v>1.35</v>
      </c>
      <c r="M16">
        <f t="shared" si="7"/>
        <v>3037.77945</v>
      </c>
      <c r="N16">
        <f t="shared" si="8"/>
        <v>2521.9274470068999</v>
      </c>
      <c r="O16">
        <f t="shared" si="9"/>
        <v>2715.8479986370407</v>
      </c>
      <c r="P16">
        <f t="shared" si="10"/>
        <v>2328.0068953767591</v>
      </c>
    </row>
    <row r="20" spans="14:14">
      <c r="N20">
        <v>3761.3511800000001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4" sqref="A4"/>
    </sheetView>
  </sheetViews>
  <sheetFormatPr defaultRowHeight="13.5"/>
  <cols>
    <col min="1" max="1" width="29.25" bestFit="1" customWidth="1"/>
    <col min="2" max="2" width="11.875" bestFit="1" customWidth="1"/>
  </cols>
  <sheetData>
    <row r="1" spans="1:27">
      <c r="A1" t="s">
        <v>23</v>
      </c>
      <c r="B1">
        <f>Sheet6!B1</f>
        <v>167</v>
      </c>
      <c r="D1" t="s">
        <v>3</v>
      </c>
      <c r="E1">
        <f>Sheet6!E1</f>
        <v>767</v>
      </c>
      <c r="F1" t="s">
        <v>24</v>
      </c>
      <c r="G1">
        <f>Sheet6!G1</f>
        <v>40</v>
      </c>
      <c r="K1">
        <f>K5/767</f>
        <v>0.30747600000000003</v>
      </c>
      <c r="L1">
        <f>K1*L5</f>
        <v>0.41509260000000009</v>
      </c>
      <c r="N1" t="s">
        <v>25</v>
      </c>
      <c r="R1">
        <f>Sheet6!G2</f>
        <v>30</v>
      </c>
      <c r="V1" t="s">
        <v>26</v>
      </c>
      <c r="W1">
        <v>459</v>
      </c>
    </row>
    <row r="2" spans="1:27">
      <c r="A2" t="s">
        <v>28</v>
      </c>
      <c r="B2">
        <v>1</v>
      </c>
      <c r="E2">
        <f>E1*0.3</f>
        <v>230.1</v>
      </c>
      <c r="J2">
        <f>16/(I5*L5)</f>
        <v>1.2903485957378171E-2</v>
      </c>
      <c r="K2">
        <f t="shared" ref="K2:K3" si="0">K6/767</f>
        <v>0.30476700000000001</v>
      </c>
      <c r="L2">
        <f t="shared" ref="L2:L3" si="1">K2*L6</f>
        <v>0.41143545000000004</v>
      </c>
      <c r="N2">
        <f>Sheet6!I3</f>
        <v>700</v>
      </c>
      <c r="R2">
        <v>96</v>
      </c>
      <c r="V2" t="s">
        <v>27</v>
      </c>
      <c r="W2">
        <f>15*W1/784.3</f>
        <v>8.7785286242509244</v>
      </c>
    </row>
    <row r="3" spans="1:27">
      <c r="E3">
        <v>678</v>
      </c>
      <c r="H3">
        <f>(H7-10)/(H9-10)</f>
        <v>7.7922077922077879E-2</v>
      </c>
      <c r="K3">
        <f t="shared" si="0"/>
        <v>0.31566599999999995</v>
      </c>
      <c r="L3">
        <f t="shared" si="1"/>
        <v>0.42614909999999995</v>
      </c>
    </row>
    <row r="4" spans="1:27">
      <c r="C4" t="s">
        <v>0</v>
      </c>
      <c r="I4" t="s">
        <v>1</v>
      </c>
      <c r="J4" t="s">
        <v>2</v>
      </c>
      <c r="K4" t="s">
        <v>3</v>
      </c>
      <c r="L4" t="s">
        <v>4</v>
      </c>
      <c r="M4" t="s">
        <v>5</v>
      </c>
      <c r="N4" t="s">
        <v>6</v>
      </c>
      <c r="O4" t="s">
        <v>7</v>
      </c>
      <c r="P4" t="s">
        <v>8</v>
      </c>
      <c r="R4" t="s">
        <v>44</v>
      </c>
      <c r="T4">
        <f>T5/I5</f>
        <v>1.9337679999999999</v>
      </c>
      <c r="U4">
        <v>767</v>
      </c>
      <c r="V4">
        <v>887</v>
      </c>
      <c r="W4" t="s">
        <v>45</v>
      </c>
      <c r="AA4">
        <v>230</v>
      </c>
    </row>
    <row r="5" spans="1:27">
      <c r="A5" t="s">
        <v>9</v>
      </c>
      <c r="C5">
        <v>4</v>
      </c>
      <c r="D5">
        <v>160</v>
      </c>
      <c r="E5">
        <v>15</v>
      </c>
      <c r="F5">
        <v>0</v>
      </c>
      <c r="G5">
        <v>10</v>
      </c>
      <c r="H5">
        <f>2*(100+D5+B$2*E5)/100</f>
        <v>5.5</v>
      </c>
      <c r="I5">
        <f>B$1*H5</f>
        <v>918.5</v>
      </c>
      <c r="J5">
        <f>0.3*(2*B$1*(F5+G5*B$2)/100)</f>
        <v>10.02</v>
      </c>
      <c r="K5">
        <f>0.3*E$1*(100+0.014*(D5+E5*B$2+0.3*G5*B$2))/100</f>
        <v>235.83409200000003</v>
      </c>
      <c r="L5">
        <f>(200+G$1+R$1)/200</f>
        <v>1.35</v>
      </c>
      <c r="M5">
        <f>(I5+J5+K5)*L5</f>
        <v>1571.8780242000003</v>
      </c>
      <c r="N5">
        <f>M5*(EXP(-$N$2/$N$20))</f>
        <v>1304.953963190763</v>
      </c>
      <c r="O5">
        <f>(N5+R$2)*(105+G$1)/((200+G$1+R$1)*0.5)-R$2</f>
        <v>1408.7283308345231</v>
      </c>
      <c r="P5">
        <f>(N5+R$2)*(95+R$1)/((200+G$1+R$1)*0.5)-R$2</f>
        <v>1201.1795955470027</v>
      </c>
      <c r="Q5">
        <f>R5/M5</f>
        <v>1.2799975373559902</v>
      </c>
      <c r="R5">
        <v>2012</v>
      </c>
      <c r="S5">
        <f>R5-N5</f>
        <v>707.04603680923697</v>
      </c>
      <c r="T5">
        <f>U5-K5</f>
        <v>1776.1659079999999</v>
      </c>
      <c r="U5">
        <f>R5</f>
        <v>2012</v>
      </c>
      <c r="V5">
        <v>2066</v>
      </c>
      <c r="W5">
        <f>(V5-U5)/(V$4-U$4)</f>
        <v>0.45</v>
      </c>
      <c r="X5">
        <f>W5/1.45</f>
        <v>0.31034482758620691</v>
      </c>
      <c r="Y5">
        <f>W5*767/1.45</f>
        <v>238.03448275862073</v>
      </c>
      <c r="Z5">
        <f>W5/0.3/1.45</f>
        <v>1.0344827586206897</v>
      </c>
      <c r="AA5">
        <f>Y5-K5</f>
        <v>2.2003907586206992</v>
      </c>
    </row>
    <row r="6" spans="1:27">
      <c r="A6" t="s">
        <v>10</v>
      </c>
      <c r="C6">
        <v>2</v>
      </c>
      <c r="D6">
        <v>100</v>
      </c>
      <c r="E6">
        <v>12</v>
      </c>
      <c r="F6">
        <v>0</v>
      </c>
      <c r="G6">
        <v>5</v>
      </c>
      <c r="H6">
        <f t="shared" ref="H6:H16" si="2">2*(100+D6+B$2*E6)/100</f>
        <v>4.24</v>
      </c>
      <c r="I6">
        <f t="shared" ref="I6:I16" si="3">B$1*H6</f>
        <v>708.08</v>
      </c>
      <c r="J6">
        <f t="shared" ref="J6:J16" si="4">0.3*(2*B$1*(F6+G6*B$2)/100)</f>
        <v>5.01</v>
      </c>
      <c r="K6">
        <f t="shared" ref="K6:K16" si="5">0.3*E$1*(100+0.014*(D6+E6*B$2+0.3*G6*B$2))/100</f>
        <v>233.75628900000001</v>
      </c>
      <c r="L6">
        <f t="shared" ref="L6:L16" si="6">(200+G$1+R$1)/200</f>
        <v>1.35</v>
      </c>
      <c r="M6">
        <f t="shared" ref="M6:M16" si="7">(I6+J6+K6)*L6</f>
        <v>1278.2424901500001</v>
      </c>
      <c r="N6">
        <f t="shared" ref="N6:N16" si="8">M6*(EXP(-$N$2/$N$20))</f>
        <v>1061.1813243518163</v>
      </c>
      <c r="O6">
        <f t="shared" ref="O6:O16" si="9">(N6+R$2)*(105+G$1)/((200+G$1+R$1)*0.5)-R$2</f>
        <v>1146.898459488988</v>
      </c>
      <c r="P6">
        <f t="shared" ref="P6:P16" si="10">(N6+R$2)*(95+R$1)/((200+G$1+R$1)*0.5)-R$2</f>
        <v>975.46418921464488</v>
      </c>
      <c r="Q6">
        <f t="shared" ref="Q6:Q13" si="11">R6/M6</f>
        <v>1.2642358648321608</v>
      </c>
      <c r="R6">
        <v>1616</v>
      </c>
      <c r="S6">
        <f t="shared" ref="S6:S13" si="12">R6-N6</f>
        <v>554.81867564818367</v>
      </c>
      <c r="T6">
        <f t="shared" ref="T6:T13" si="13">U6-K6</f>
        <v>1382.2437110000001</v>
      </c>
      <c r="U6">
        <f t="shared" ref="U6:U8" si="14">R6</f>
        <v>1616</v>
      </c>
      <c r="V6">
        <v>1670</v>
      </c>
      <c r="W6">
        <f t="shared" ref="W6:W13" si="15">(V6-U6)/(V$4-U$4)</f>
        <v>0.45</v>
      </c>
      <c r="X6">
        <f t="shared" ref="X6:X13" si="16">W6/1.45</f>
        <v>0.31034482758620691</v>
      </c>
      <c r="Y6">
        <f t="shared" ref="Y6:Y13" si="17">W6*767/1.45</f>
        <v>238.03448275862073</v>
      </c>
      <c r="Z6">
        <f t="shared" ref="Z6:Z13" si="18">W6/0.3/1.45</f>
        <v>1.0344827586206897</v>
      </c>
      <c r="AA6">
        <f t="shared" ref="AA6:AA13" si="19">Y6-K6</f>
        <v>4.2781937586207164</v>
      </c>
    </row>
    <row r="7" spans="1:27">
      <c r="A7" t="s">
        <v>11</v>
      </c>
      <c r="C7">
        <v>2</v>
      </c>
      <c r="D7">
        <v>330</v>
      </c>
      <c r="E7">
        <v>40</v>
      </c>
      <c r="F7">
        <v>0</v>
      </c>
      <c r="G7">
        <v>10</v>
      </c>
      <c r="H7">
        <f t="shared" si="2"/>
        <v>9.4</v>
      </c>
      <c r="I7">
        <f t="shared" si="3"/>
        <v>1569.8</v>
      </c>
      <c r="J7">
        <f t="shared" si="4"/>
        <v>10.02</v>
      </c>
      <c r="K7">
        <f t="shared" si="5"/>
        <v>242.11582199999998</v>
      </c>
      <c r="L7">
        <f t="shared" si="6"/>
        <v>1.35</v>
      </c>
      <c r="M7">
        <f t="shared" si="7"/>
        <v>2459.6133597000003</v>
      </c>
      <c r="N7">
        <f t="shared" si="8"/>
        <v>2041.9410108433926</v>
      </c>
      <c r="O7">
        <f t="shared" si="9"/>
        <v>2200.307011646607</v>
      </c>
      <c r="P7">
        <f t="shared" si="10"/>
        <v>1883.5750100401783</v>
      </c>
      <c r="Q7">
        <f t="shared" si="11"/>
        <v>1.3933084183678333</v>
      </c>
      <c r="R7">
        <v>3427</v>
      </c>
      <c r="S7">
        <f t="shared" si="12"/>
        <v>1385.0589891566074</v>
      </c>
      <c r="T7">
        <f t="shared" si="13"/>
        <v>3184.8841780000002</v>
      </c>
      <c r="U7">
        <f t="shared" si="14"/>
        <v>3427</v>
      </c>
      <c r="V7">
        <v>3484</v>
      </c>
      <c r="W7">
        <f t="shared" si="15"/>
        <v>0.47499999999999998</v>
      </c>
      <c r="X7">
        <f t="shared" si="16"/>
        <v>0.32758620689655171</v>
      </c>
      <c r="Y7">
        <f t="shared" si="17"/>
        <v>251.25862068965517</v>
      </c>
      <c r="Z7">
        <f t="shared" si="18"/>
        <v>1.0919540229885056</v>
      </c>
      <c r="AA7">
        <f t="shared" si="19"/>
        <v>9.1427986896551943</v>
      </c>
    </row>
    <row r="8" spans="1:27">
      <c r="A8" t="s">
        <v>12</v>
      </c>
      <c r="C8">
        <v>4</v>
      </c>
      <c r="D8">
        <v>50</v>
      </c>
      <c r="E8">
        <v>12</v>
      </c>
      <c r="F8">
        <v>0</v>
      </c>
      <c r="G8">
        <v>2</v>
      </c>
      <c r="H8">
        <f t="shared" si="2"/>
        <v>3.24</v>
      </c>
      <c r="I8">
        <f t="shared" si="3"/>
        <v>541.08000000000004</v>
      </c>
      <c r="J8">
        <f t="shared" si="4"/>
        <v>2.004</v>
      </c>
      <c r="K8">
        <f t="shared" si="5"/>
        <v>232.11659640000002</v>
      </c>
      <c r="L8">
        <f t="shared" si="6"/>
        <v>1.35</v>
      </c>
      <c r="M8">
        <f t="shared" si="7"/>
        <v>1046.5208051400002</v>
      </c>
      <c r="N8">
        <f t="shared" si="8"/>
        <v>868.80880781069413</v>
      </c>
      <c r="O8">
        <f t="shared" si="9"/>
        <v>940.27612690778278</v>
      </c>
      <c r="P8">
        <f t="shared" si="10"/>
        <v>797.3414887136056</v>
      </c>
      <c r="Q8">
        <f t="shared" si="11"/>
        <v>1.2938108763340508</v>
      </c>
      <c r="R8">
        <v>1354</v>
      </c>
      <c r="S8">
        <f t="shared" si="12"/>
        <v>485.19119218930587</v>
      </c>
      <c r="T8">
        <f t="shared" si="13"/>
        <v>1121.8834036000001</v>
      </c>
      <c r="U8">
        <f t="shared" si="14"/>
        <v>1354</v>
      </c>
      <c r="V8">
        <v>1407</v>
      </c>
      <c r="W8">
        <f t="shared" si="15"/>
        <v>0.44166666666666665</v>
      </c>
      <c r="X8">
        <f t="shared" si="16"/>
        <v>0.3045977011494253</v>
      </c>
      <c r="Y8">
        <f t="shared" si="17"/>
        <v>233.62643678160919</v>
      </c>
      <c r="Z8">
        <f t="shared" si="18"/>
        <v>1.0153256704980844</v>
      </c>
      <c r="AA8">
        <f t="shared" si="19"/>
        <v>1.5098403816091661</v>
      </c>
    </row>
    <row r="9" spans="1:27">
      <c r="A9" t="s">
        <v>13</v>
      </c>
      <c r="C9">
        <v>4</v>
      </c>
      <c r="D9">
        <v>5</v>
      </c>
      <c r="E9">
        <v>10</v>
      </c>
      <c r="F9">
        <v>0</v>
      </c>
      <c r="G9">
        <v>10</v>
      </c>
      <c r="H9">
        <f t="shared" si="2"/>
        <v>2.2999999999999998</v>
      </c>
      <c r="I9">
        <f t="shared" si="3"/>
        <v>384.09999999999997</v>
      </c>
      <c r="J9">
        <f t="shared" si="4"/>
        <v>10.02</v>
      </c>
      <c r="K9">
        <f t="shared" si="5"/>
        <v>230.67985199999998</v>
      </c>
      <c r="L9">
        <f t="shared" si="6"/>
        <v>1.35</v>
      </c>
      <c r="M9">
        <f t="shared" si="7"/>
        <v>843.47980019999989</v>
      </c>
      <c r="N9">
        <f t="shared" si="8"/>
        <v>700.24664203988732</v>
      </c>
      <c r="O9">
        <f t="shared" si="9"/>
        <v>759.22787478358271</v>
      </c>
      <c r="P9">
        <f t="shared" si="10"/>
        <v>641.26540929619205</v>
      </c>
      <c r="Q9">
        <f t="shared" si="11"/>
        <v>1.3610284439862039</v>
      </c>
      <c r="R9">
        <v>1148</v>
      </c>
      <c r="S9">
        <f t="shared" si="12"/>
        <v>447.75335796011268</v>
      </c>
      <c r="T9">
        <f t="shared" si="13"/>
        <v>917.32014800000002</v>
      </c>
      <c r="U9">
        <v>1148</v>
      </c>
      <c r="V9">
        <v>1202</v>
      </c>
      <c r="W9">
        <f t="shared" si="15"/>
        <v>0.45</v>
      </c>
      <c r="X9">
        <f t="shared" si="16"/>
        <v>0.31034482758620691</v>
      </c>
      <c r="Y9">
        <f t="shared" si="17"/>
        <v>238.03448275862073</v>
      </c>
      <c r="Z9">
        <f t="shared" si="18"/>
        <v>1.0344827586206897</v>
      </c>
      <c r="AA9">
        <f t="shared" si="19"/>
        <v>7.3546307586207433</v>
      </c>
    </row>
    <row r="10" spans="1:27">
      <c r="A10" t="s">
        <v>14</v>
      </c>
      <c r="C10">
        <v>4</v>
      </c>
      <c r="D10">
        <v>120</v>
      </c>
      <c r="E10">
        <v>20</v>
      </c>
      <c r="F10">
        <v>0</v>
      </c>
      <c r="G10">
        <v>10</v>
      </c>
      <c r="H10">
        <f t="shared" si="2"/>
        <v>4.8</v>
      </c>
      <c r="I10">
        <f t="shared" si="3"/>
        <v>801.6</v>
      </c>
      <c r="J10">
        <f t="shared" si="4"/>
        <v>10.02</v>
      </c>
      <c r="K10">
        <f t="shared" si="5"/>
        <v>234.70660199999998</v>
      </c>
      <c r="L10">
        <f t="shared" si="6"/>
        <v>1.35</v>
      </c>
      <c r="M10">
        <f t="shared" si="7"/>
        <v>1412.5409127000003</v>
      </c>
      <c r="N10">
        <f t="shared" si="8"/>
        <v>1172.6742366890091</v>
      </c>
      <c r="O10">
        <f t="shared" si="9"/>
        <v>1266.6501060733801</v>
      </c>
      <c r="P10">
        <f t="shared" si="10"/>
        <v>1078.6983673046382</v>
      </c>
      <c r="Q10">
        <f t="shared" si="11"/>
        <v>1.37341154692064</v>
      </c>
      <c r="R10">
        <v>1940</v>
      </c>
      <c r="S10">
        <f t="shared" si="12"/>
        <v>767.32576331099085</v>
      </c>
      <c r="T10">
        <f t="shared" si="13"/>
        <v>1705.293398</v>
      </c>
      <c r="U10">
        <v>1940</v>
      </c>
      <c r="V10">
        <v>1995</v>
      </c>
      <c r="W10">
        <f t="shared" si="15"/>
        <v>0.45833333333333331</v>
      </c>
      <c r="X10">
        <f t="shared" si="16"/>
        <v>0.31609195402298851</v>
      </c>
      <c r="Y10">
        <f t="shared" si="17"/>
        <v>242.44252873563215</v>
      </c>
      <c r="Z10">
        <f t="shared" si="18"/>
        <v>1.053639846743295</v>
      </c>
      <c r="AA10">
        <f t="shared" si="19"/>
        <v>7.7359267356321766</v>
      </c>
    </row>
    <row r="11" spans="1:27">
      <c r="A11" t="s">
        <v>15</v>
      </c>
      <c r="C11">
        <v>4</v>
      </c>
      <c r="D11">
        <v>30</v>
      </c>
      <c r="E11">
        <v>15</v>
      </c>
      <c r="F11">
        <v>0</v>
      </c>
      <c r="G11">
        <v>5</v>
      </c>
      <c r="H11">
        <f t="shared" si="2"/>
        <v>2.9</v>
      </c>
      <c r="I11">
        <f t="shared" si="3"/>
        <v>484.3</v>
      </c>
      <c r="J11">
        <f t="shared" si="4"/>
        <v>5.01</v>
      </c>
      <c r="K11">
        <f t="shared" si="5"/>
        <v>231.59795099999999</v>
      </c>
      <c r="L11">
        <f t="shared" si="6"/>
        <v>1.35</v>
      </c>
      <c r="M11">
        <f t="shared" si="7"/>
        <v>973.2257338500001</v>
      </c>
      <c r="N11">
        <f t="shared" si="8"/>
        <v>807.96013361988719</v>
      </c>
      <c r="O11">
        <f t="shared" si="9"/>
        <v>874.92014351765647</v>
      </c>
      <c r="P11">
        <f t="shared" si="10"/>
        <v>741.00012372211779</v>
      </c>
      <c r="Q11">
        <f t="shared" si="11"/>
        <v>1.3891946677690081</v>
      </c>
      <c r="R11">
        <v>1352</v>
      </c>
      <c r="S11">
        <f t="shared" si="12"/>
        <v>544.03986638011281</v>
      </c>
      <c r="T11">
        <f t="shared" si="13"/>
        <v>1120.402049</v>
      </c>
      <c r="U11">
        <v>1352</v>
      </c>
      <c r="V11">
        <v>1406</v>
      </c>
      <c r="W11">
        <f t="shared" si="15"/>
        <v>0.45</v>
      </c>
      <c r="X11">
        <f t="shared" si="16"/>
        <v>0.31034482758620691</v>
      </c>
      <c r="Y11">
        <f t="shared" si="17"/>
        <v>238.03448275862073</v>
      </c>
      <c r="Z11">
        <f t="shared" si="18"/>
        <v>1.0344827586206897</v>
      </c>
      <c r="AA11">
        <f t="shared" si="19"/>
        <v>6.4365317586207311</v>
      </c>
    </row>
    <row r="12" spans="1:27">
      <c r="A12" t="s">
        <v>15</v>
      </c>
      <c r="C12">
        <v>4</v>
      </c>
      <c r="D12">
        <v>110</v>
      </c>
      <c r="E12">
        <v>30</v>
      </c>
      <c r="F12">
        <v>0</v>
      </c>
      <c r="G12">
        <v>10</v>
      </c>
      <c r="H12">
        <f t="shared" si="2"/>
        <v>4.8</v>
      </c>
      <c r="I12">
        <f t="shared" si="3"/>
        <v>801.6</v>
      </c>
      <c r="J12">
        <f t="shared" si="4"/>
        <v>10.02</v>
      </c>
      <c r="K12">
        <f t="shared" si="5"/>
        <v>234.70660199999998</v>
      </c>
      <c r="L12">
        <f t="shared" si="6"/>
        <v>1.35</v>
      </c>
      <c r="M12">
        <f t="shared" si="7"/>
        <v>1412.5409127000003</v>
      </c>
      <c r="N12">
        <f t="shared" si="8"/>
        <v>1172.6742366890091</v>
      </c>
      <c r="O12">
        <f t="shared" si="9"/>
        <v>1266.6501060733801</v>
      </c>
      <c r="P12">
        <f t="shared" si="10"/>
        <v>1078.6983673046382</v>
      </c>
      <c r="Q12">
        <f t="shared" si="11"/>
        <v>1.5093368134200023</v>
      </c>
      <c r="R12">
        <v>2132</v>
      </c>
      <c r="S12">
        <f t="shared" si="12"/>
        <v>959.32576331099085</v>
      </c>
      <c r="T12">
        <f t="shared" si="13"/>
        <v>1897.293398</v>
      </c>
      <c r="U12">
        <v>2132</v>
      </c>
      <c r="V12">
        <v>2186</v>
      </c>
      <c r="W12">
        <f t="shared" si="15"/>
        <v>0.45</v>
      </c>
      <c r="X12">
        <f t="shared" si="16"/>
        <v>0.31034482758620691</v>
      </c>
      <c r="Y12">
        <f t="shared" si="17"/>
        <v>238.03448275862073</v>
      </c>
      <c r="Z12">
        <f t="shared" si="18"/>
        <v>1.0344827586206897</v>
      </c>
      <c r="AA12">
        <f t="shared" si="19"/>
        <v>3.3278807586207506</v>
      </c>
    </row>
    <row r="13" spans="1:27">
      <c r="A13" t="s">
        <v>16</v>
      </c>
      <c r="C13">
        <v>4</v>
      </c>
      <c r="D13">
        <v>110</v>
      </c>
      <c r="E13">
        <v>25</v>
      </c>
      <c r="F13">
        <v>0</v>
      </c>
      <c r="G13">
        <v>3</v>
      </c>
      <c r="H13">
        <f t="shared" si="2"/>
        <v>4.7</v>
      </c>
      <c r="I13">
        <f t="shared" si="3"/>
        <v>784.9</v>
      </c>
      <c r="J13">
        <f t="shared" si="4"/>
        <v>3.0059999999999998</v>
      </c>
      <c r="K13">
        <f t="shared" si="5"/>
        <v>234.47788260000002</v>
      </c>
      <c r="L13">
        <f t="shared" si="6"/>
        <v>1.35</v>
      </c>
      <c r="M13">
        <f t="shared" si="7"/>
        <v>1380.2182415100001</v>
      </c>
      <c r="N13">
        <f t="shared" si="8"/>
        <v>1145.840349312939</v>
      </c>
      <c r="O13">
        <f t="shared" si="9"/>
        <v>1237.8285233361196</v>
      </c>
      <c r="P13">
        <f t="shared" si="10"/>
        <v>1053.8521752897584</v>
      </c>
      <c r="Q13">
        <f t="shared" si="11"/>
        <v>1.4207898004989465</v>
      </c>
      <c r="R13">
        <v>1961</v>
      </c>
      <c r="S13">
        <f t="shared" si="12"/>
        <v>815.159650687061</v>
      </c>
      <c r="T13">
        <f t="shared" si="13"/>
        <v>1726.5221174000001</v>
      </c>
      <c r="U13">
        <v>1961</v>
      </c>
      <c r="V13">
        <v>2015</v>
      </c>
      <c r="W13">
        <f t="shared" si="15"/>
        <v>0.45</v>
      </c>
      <c r="X13">
        <f t="shared" si="16"/>
        <v>0.31034482758620691</v>
      </c>
      <c r="Y13">
        <f t="shared" si="17"/>
        <v>238.03448275862073</v>
      </c>
      <c r="Z13">
        <f t="shared" si="18"/>
        <v>1.0344827586206897</v>
      </c>
      <c r="AA13">
        <f t="shared" si="19"/>
        <v>3.5566001586207108</v>
      </c>
    </row>
    <row r="14" spans="1:27">
      <c r="A14" t="s">
        <v>17</v>
      </c>
      <c r="C14">
        <v>4</v>
      </c>
      <c r="D14">
        <v>350</v>
      </c>
      <c r="E14">
        <v>45</v>
      </c>
      <c r="F14">
        <v>0</v>
      </c>
      <c r="G14">
        <v>10</v>
      </c>
      <c r="H14">
        <f t="shared" si="2"/>
        <v>9.9</v>
      </c>
      <c r="I14">
        <f t="shared" si="3"/>
        <v>1653.3</v>
      </c>
      <c r="J14">
        <f t="shared" si="4"/>
        <v>10.02</v>
      </c>
      <c r="K14">
        <f t="shared" si="5"/>
        <v>242.92117200000001</v>
      </c>
      <c r="L14">
        <f t="shared" si="6"/>
        <v>1.35</v>
      </c>
      <c r="M14">
        <f t="shared" si="7"/>
        <v>2573.4255822</v>
      </c>
      <c r="N14">
        <f t="shared" si="8"/>
        <v>2136.4265297732168</v>
      </c>
      <c r="O14">
        <f t="shared" si="9"/>
        <v>2301.791457904566</v>
      </c>
      <c r="P14">
        <f t="shared" si="10"/>
        <v>1971.0616016418671</v>
      </c>
    </row>
    <row r="15" spans="1:27">
      <c r="A15" t="s">
        <v>18</v>
      </c>
      <c r="C15">
        <v>4</v>
      </c>
      <c r="D15">
        <v>350</v>
      </c>
      <c r="E15">
        <v>45</v>
      </c>
      <c r="F15">
        <v>0</v>
      </c>
      <c r="G15">
        <v>10</v>
      </c>
      <c r="H15">
        <f t="shared" si="2"/>
        <v>9.9</v>
      </c>
      <c r="I15">
        <f t="shared" si="3"/>
        <v>1653.3</v>
      </c>
      <c r="J15">
        <f t="shared" si="4"/>
        <v>10.02</v>
      </c>
      <c r="K15">
        <f t="shared" si="5"/>
        <v>242.92117200000001</v>
      </c>
      <c r="L15">
        <f t="shared" si="6"/>
        <v>1.35</v>
      </c>
      <c r="M15">
        <f t="shared" si="7"/>
        <v>2573.4255822</v>
      </c>
      <c r="N15">
        <f t="shared" si="8"/>
        <v>2136.4265297732168</v>
      </c>
      <c r="O15">
        <f t="shared" si="9"/>
        <v>2301.791457904566</v>
      </c>
      <c r="P15">
        <f t="shared" si="10"/>
        <v>1971.0616016418671</v>
      </c>
    </row>
    <row r="16" spans="1:27">
      <c r="A16" t="s">
        <v>19</v>
      </c>
      <c r="C16">
        <v>4</v>
      </c>
      <c r="D16">
        <v>220</v>
      </c>
      <c r="E16">
        <v>25</v>
      </c>
      <c r="F16">
        <v>0</v>
      </c>
      <c r="G16">
        <v>10</v>
      </c>
      <c r="H16">
        <f t="shared" si="2"/>
        <v>6.9</v>
      </c>
      <c r="I16">
        <f t="shared" si="3"/>
        <v>1152.3</v>
      </c>
      <c r="J16">
        <f t="shared" si="4"/>
        <v>10.02</v>
      </c>
      <c r="K16">
        <f t="shared" si="5"/>
        <v>238.08907199999999</v>
      </c>
      <c r="L16">
        <f t="shared" si="6"/>
        <v>1.35</v>
      </c>
      <c r="M16">
        <f t="shared" si="7"/>
        <v>1890.5522472</v>
      </c>
      <c r="N16">
        <f t="shared" si="8"/>
        <v>1569.513416194271</v>
      </c>
      <c r="O16">
        <f t="shared" si="9"/>
        <v>1692.8847803568096</v>
      </c>
      <c r="P16">
        <f t="shared" si="10"/>
        <v>1446.1420520317324</v>
      </c>
    </row>
    <row r="20" spans="14:14">
      <c r="N20">
        <v>3761.3511800000001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4" sqref="A4:XFD16"/>
    </sheetView>
  </sheetViews>
  <sheetFormatPr defaultRowHeight="13.5"/>
  <sheetData>
    <row r="1" spans="1:27">
      <c r="A1" t="s">
        <v>23</v>
      </c>
      <c r="B1">
        <f>Sheet6!B1</f>
        <v>167</v>
      </c>
      <c r="D1" t="s">
        <v>3</v>
      </c>
      <c r="E1">
        <f>Sheet6!E1</f>
        <v>767</v>
      </c>
      <c r="F1" t="s">
        <v>24</v>
      </c>
      <c r="G1">
        <f>Sheet6!G1</f>
        <v>40</v>
      </c>
      <c r="K1">
        <f>K5/767</f>
        <v>0.30823200000000001</v>
      </c>
      <c r="L1">
        <f>K1*L5</f>
        <v>0.41611320000000002</v>
      </c>
      <c r="N1" t="s">
        <v>25</v>
      </c>
      <c r="R1">
        <f>Sheet6!G2</f>
        <v>30</v>
      </c>
      <c r="V1" t="s">
        <v>26</v>
      </c>
      <c r="W1">
        <v>459</v>
      </c>
    </row>
    <row r="2" spans="1:27">
      <c r="A2" t="s">
        <v>28</v>
      </c>
      <c r="B2">
        <v>2</v>
      </c>
      <c r="E2">
        <f>E1*0.3</f>
        <v>230.1</v>
      </c>
      <c r="J2">
        <f>16/(I5*L5)</f>
        <v>1.2236064269927576E-2</v>
      </c>
      <c r="K2">
        <f t="shared" ref="K2:K3" si="0">K6/767</f>
        <v>0.30533399999999999</v>
      </c>
      <c r="L2">
        <f t="shared" ref="L2:L3" si="1">K2*L6</f>
        <v>0.41220090000000004</v>
      </c>
      <c r="N2">
        <f>Sheet6!I3</f>
        <v>700</v>
      </c>
      <c r="R2">
        <v>96</v>
      </c>
      <c r="V2" t="s">
        <v>27</v>
      </c>
      <c r="W2">
        <f>15*W1/784.3</f>
        <v>8.7785286242509244</v>
      </c>
    </row>
    <row r="3" spans="1:27">
      <c r="E3">
        <v>678</v>
      </c>
      <c r="H3">
        <f>(H7-10)/(H9-10)</f>
        <v>-2.6666666666666571E-2</v>
      </c>
      <c r="K3">
        <f t="shared" si="0"/>
        <v>0.31747199999999998</v>
      </c>
      <c r="L3">
        <f t="shared" si="1"/>
        <v>0.4285872</v>
      </c>
    </row>
    <row r="4" spans="1:27">
      <c r="C4" t="s">
        <v>0</v>
      </c>
      <c r="I4" t="s">
        <v>1</v>
      </c>
      <c r="J4" t="s">
        <v>2</v>
      </c>
      <c r="K4" t="s">
        <v>3</v>
      </c>
      <c r="L4" t="s">
        <v>4</v>
      </c>
      <c r="M4" t="s">
        <v>5</v>
      </c>
      <c r="N4" t="s">
        <v>6</v>
      </c>
      <c r="O4" t="s">
        <v>7</v>
      </c>
      <c r="P4" t="s">
        <v>8</v>
      </c>
      <c r="R4" t="s">
        <v>44</v>
      </c>
      <c r="T4">
        <f>T5/I5</f>
        <v>1.8331468676440223</v>
      </c>
      <c r="U4">
        <v>767</v>
      </c>
      <c r="V4">
        <v>887</v>
      </c>
      <c r="W4" t="s">
        <v>45</v>
      </c>
      <c r="AA4">
        <v>230</v>
      </c>
    </row>
    <row r="5" spans="1:27">
      <c r="A5" t="s">
        <v>9</v>
      </c>
      <c r="C5">
        <v>4</v>
      </c>
      <c r="D5">
        <v>160</v>
      </c>
      <c r="E5">
        <v>15</v>
      </c>
      <c r="F5">
        <v>0</v>
      </c>
      <c r="G5">
        <v>10</v>
      </c>
      <c r="H5">
        <f>2*(100+D5+B$2*E5)/100</f>
        <v>5.8</v>
      </c>
      <c r="I5">
        <f>B$1*H5</f>
        <v>968.6</v>
      </c>
      <c r="J5">
        <f>0.3*(2*B$1*(F5+G5*B$2)/100)</f>
        <v>20.04</v>
      </c>
      <c r="K5">
        <f>0.3*E$1*(100+0.014*(D5+E5*B$2+0.3*G5*B$2))/100</f>
        <v>236.41394400000001</v>
      </c>
      <c r="L5">
        <f>(200+G$1+R$1)/200</f>
        <v>1.35</v>
      </c>
      <c r="M5">
        <f>(I5+J5+K5)*L5</f>
        <v>1653.8228244000002</v>
      </c>
      <c r="N5">
        <f>M5*(EXP(-$N$2/$N$20))</f>
        <v>1372.9835368202366</v>
      </c>
      <c r="O5">
        <f>(N5+R$2)*(105+G$1)/((200+G$1+R$1)*0.5)-R$2</f>
        <v>1481.7971321402542</v>
      </c>
      <c r="P5">
        <f>(N5+R$2)*(95+R$1)/((200+G$1+R$1)*0.5)-R$2</f>
        <v>1264.169941500219</v>
      </c>
      <c r="Q5">
        <f>R5/M5</f>
        <v>1.2165753007610987</v>
      </c>
      <c r="R5">
        <v>2012</v>
      </c>
      <c r="S5">
        <f>R5-N5</f>
        <v>639.01646317976338</v>
      </c>
      <c r="T5">
        <f>U5-K5</f>
        <v>1775.5860560000001</v>
      </c>
      <c r="U5">
        <f>R5</f>
        <v>2012</v>
      </c>
      <c r="V5">
        <v>2066</v>
      </c>
      <c r="W5">
        <f>(V5-U5)/(V$4-U$4)</f>
        <v>0.45</v>
      </c>
      <c r="X5">
        <f>W5/1.45</f>
        <v>0.31034482758620691</v>
      </c>
      <c r="Y5">
        <f>W5*767/1.45</f>
        <v>238.03448275862073</v>
      </c>
      <c r="Z5">
        <f>W5/0.3/1.45</f>
        <v>1.0344827586206897</v>
      </c>
      <c r="AA5">
        <f>Y5-K5</f>
        <v>1.620538758620711</v>
      </c>
    </row>
    <row r="6" spans="1:27">
      <c r="A6" t="s">
        <v>10</v>
      </c>
      <c r="C6">
        <v>2</v>
      </c>
      <c r="D6">
        <v>100</v>
      </c>
      <c r="E6">
        <v>12</v>
      </c>
      <c r="F6">
        <v>0</v>
      </c>
      <c r="G6">
        <v>5</v>
      </c>
      <c r="H6">
        <f t="shared" ref="H6:H16" si="2">2*(100+D6+B$2*E6)/100</f>
        <v>4.4800000000000004</v>
      </c>
      <c r="I6">
        <f t="shared" ref="I6:I16" si="3">B$1*H6</f>
        <v>748.16000000000008</v>
      </c>
      <c r="J6">
        <f t="shared" ref="J6:J16" si="4">0.3*(2*B$1*(F6+G6*B$2)/100)</f>
        <v>10.02</v>
      </c>
      <c r="K6">
        <f t="shared" ref="K6:K16" si="5">0.3*E$1*(100+0.014*(D6+E6*B$2+0.3*G6*B$2))/100</f>
        <v>234.19117800000001</v>
      </c>
      <c r="L6">
        <f t="shared" ref="L6:L16" si="6">(200+G$1+R$1)/200</f>
        <v>1.35</v>
      </c>
      <c r="M6">
        <f t="shared" ref="M6:M16" si="7">(I6+J6+K6)*L6</f>
        <v>1339.7010903000003</v>
      </c>
      <c r="N6">
        <f t="shared" ref="N6:N16" si="8">M6*(EXP(-$N$2/$N$20))</f>
        <v>1112.2035045739215</v>
      </c>
      <c r="O6">
        <f t="shared" ref="O6:O16" si="9">(N6+R$2)*(105+G$1)/((200+G$1+R$1)*0.5)-R$2</f>
        <v>1201.700060468286</v>
      </c>
      <c r="P6">
        <f t="shared" ref="P6:P16" si="10">(N6+R$2)*(95+R$1)/((200+G$1+R$1)*0.5)-R$2</f>
        <v>1022.7069486795569</v>
      </c>
      <c r="Q6">
        <f t="shared" ref="Q6:Q13" si="11">R6/M6</f>
        <v>1.2062392213461048</v>
      </c>
      <c r="R6">
        <v>1616</v>
      </c>
      <c r="S6">
        <f t="shared" ref="S6:S13" si="12">R6-N6</f>
        <v>503.79649542607854</v>
      </c>
      <c r="T6">
        <f t="shared" ref="T6:T13" si="13">U6-K6</f>
        <v>1381.808822</v>
      </c>
      <c r="U6">
        <f t="shared" ref="U6:U8" si="14">R6</f>
        <v>1616</v>
      </c>
      <c r="V6">
        <v>1670</v>
      </c>
      <c r="W6">
        <f t="shared" ref="W6:W13" si="15">(V6-U6)/(V$4-U$4)</f>
        <v>0.45</v>
      </c>
      <c r="X6">
        <f t="shared" ref="X6:X13" si="16">W6/1.45</f>
        <v>0.31034482758620691</v>
      </c>
      <c r="Y6">
        <f t="shared" ref="Y6:Y13" si="17">W6*767/1.45</f>
        <v>238.03448275862073</v>
      </c>
      <c r="Z6">
        <f t="shared" ref="Z6:Z13" si="18">W6/0.3/1.45</f>
        <v>1.0344827586206897</v>
      </c>
      <c r="AA6">
        <f t="shared" ref="AA6:AA13" si="19">Y6-K6</f>
        <v>3.8433047586207181</v>
      </c>
    </row>
    <row r="7" spans="1:27">
      <c r="A7" t="s">
        <v>11</v>
      </c>
      <c r="C7">
        <v>2</v>
      </c>
      <c r="D7">
        <v>330</v>
      </c>
      <c r="E7">
        <v>40</v>
      </c>
      <c r="F7">
        <v>0</v>
      </c>
      <c r="G7">
        <v>10</v>
      </c>
      <c r="H7">
        <f t="shared" si="2"/>
        <v>10.199999999999999</v>
      </c>
      <c r="I7">
        <f t="shared" si="3"/>
        <v>1703.3999999999999</v>
      </c>
      <c r="J7">
        <f t="shared" si="4"/>
        <v>20.04</v>
      </c>
      <c r="K7">
        <f t="shared" si="5"/>
        <v>243.501024</v>
      </c>
      <c r="L7">
        <f t="shared" si="6"/>
        <v>1.35</v>
      </c>
      <c r="M7">
        <f t="shared" si="7"/>
        <v>2655.3703823999999</v>
      </c>
      <c r="N7">
        <f t="shared" si="8"/>
        <v>2204.4561034026901</v>
      </c>
      <c r="O7">
        <f t="shared" si="9"/>
        <v>2374.8602592102966</v>
      </c>
      <c r="P7">
        <f t="shared" si="10"/>
        <v>2034.0519475950832</v>
      </c>
      <c r="Q7">
        <f t="shared" si="11"/>
        <v>1.2905920856519379</v>
      </c>
      <c r="R7">
        <v>3427</v>
      </c>
      <c r="S7">
        <f t="shared" si="12"/>
        <v>1222.5438965973099</v>
      </c>
      <c r="T7">
        <f t="shared" si="13"/>
        <v>3183.4989759999999</v>
      </c>
      <c r="U7">
        <f t="shared" si="14"/>
        <v>3427</v>
      </c>
      <c r="V7">
        <v>3484</v>
      </c>
      <c r="W7">
        <f t="shared" si="15"/>
        <v>0.47499999999999998</v>
      </c>
      <c r="X7">
        <f t="shared" si="16"/>
        <v>0.32758620689655171</v>
      </c>
      <c r="Y7">
        <f t="shared" si="17"/>
        <v>251.25862068965517</v>
      </c>
      <c r="Z7">
        <f t="shared" si="18"/>
        <v>1.0919540229885056</v>
      </c>
      <c r="AA7">
        <f t="shared" si="19"/>
        <v>7.7575966896551733</v>
      </c>
    </row>
    <row r="8" spans="1:27">
      <c r="A8" t="s">
        <v>12</v>
      </c>
      <c r="C8">
        <v>4</v>
      </c>
      <c r="D8">
        <v>50</v>
      </c>
      <c r="E8">
        <v>12</v>
      </c>
      <c r="F8">
        <v>0</v>
      </c>
      <c r="G8">
        <v>2</v>
      </c>
      <c r="H8">
        <f t="shared" si="2"/>
        <v>3.48</v>
      </c>
      <c r="I8">
        <f t="shared" si="3"/>
        <v>581.16</v>
      </c>
      <c r="J8">
        <f t="shared" si="4"/>
        <v>4.008</v>
      </c>
      <c r="K8">
        <f t="shared" si="5"/>
        <v>232.52249280000001</v>
      </c>
      <c r="L8">
        <f t="shared" si="6"/>
        <v>1.35</v>
      </c>
      <c r="M8">
        <f t="shared" si="7"/>
        <v>1103.88216528</v>
      </c>
      <c r="N8">
        <f t="shared" si="8"/>
        <v>916.42950935132535</v>
      </c>
      <c r="O8">
        <f t="shared" si="9"/>
        <v>991.424287821794</v>
      </c>
      <c r="P8">
        <f t="shared" si="10"/>
        <v>841.43473088085682</v>
      </c>
      <c r="Q8">
        <f t="shared" si="11"/>
        <v>1.226580193599339</v>
      </c>
      <c r="R8">
        <v>1354</v>
      </c>
      <c r="S8">
        <f t="shared" si="12"/>
        <v>437.57049064867465</v>
      </c>
      <c r="T8">
        <f t="shared" si="13"/>
        <v>1121.4775072</v>
      </c>
      <c r="U8">
        <f t="shared" si="14"/>
        <v>1354</v>
      </c>
      <c r="V8">
        <v>1407</v>
      </c>
      <c r="W8">
        <f t="shared" si="15"/>
        <v>0.44166666666666665</v>
      </c>
      <c r="X8">
        <f t="shared" si="16"/>
        <v>0.3045977011494253</v>
      </c>
      <c r="Y8">
        <f t="shared" si="17"/>
        <v>233.62643678160919</v>
      </c>
      <c r="Z8">
        <f t="shared" si="18"/>
        <v>1.0153256704980844</v>
      </c>
      <c r="AA8">
        <f t="shared" si="19"/>
        <v>1.1039439816091772</v>
      </c>
    </row>
    <row r="9" spans="1:27">
      <c r="A9" t="s">
        <v>13</v>
      </c>
      <c r="C9">
        <v>4</v>
      </c>
      <c r="D9">
        <v>5</v>
      </c>
      <c r="E9">
        <v>10</v>
      </c>
      <c r="F9">
        <v>0</v>
      </c>
      <c r="G9">
        <v>10</v>
      </c>
      <c r="H9">
        <f t="shared" si="2"/>
        <v>2.5</v>
      </c>
      <c r="I9">
        <f t="shared" si="3"/>
        <v>417.5</v>
      </c>
      <c r="J9">
        <f t="shared" si="4"/>
        <v>20.04</v>
      </c>
      <c r="K9">
        <f t="shared" si="5"/>
        <v>231.09863399999998</v>
      </c>
      <c r="L9">
        <f t="shared" si="6"/>
        <v>1.35</v>
      </c>
      <c r="M9">
        <f t="shared" si="7"/>
        <v>902.66215590000013</v>
      </c>
      <c r="N9">
        <f t="shared" si="8"/>
        <v>749.37911188339615</v>
      </c>
      <c r="O9">
        <f t="shared" si="9"/>
        <v>811.9997868377219</v>
      </c>
      <c r="P9">
        <f t="shared" si="10"/>
        <v>686.75843692907051</v>
      </c>
      <c r="Q9">
        <f t="shared" si="11"/>
        <v>1.2717936522500886</v>
      </c>
      <c r="R9">
        <v>1148</v>
      </c>
      <c r="S9">
        <f t="shared" si="12"/>
        <v>398.62088811660385</v>
      </c>
      <c r="T9">
        <f t="shared" si="13"/>
        <v>916.90136600000005</v>
      </c>
      <c r="U9">
        <v>1148</v>
      </c>
      <c r="V9">
        <v>1202</v>
      </c>
      <c r="W9">
        <f t="shared" si="15"/>
        <v>0.45</v>
      </c>
      <c r="X9">
        <f t="shared" si="16"/>
        <v>0.31034482758620691</v>
      </c>
      <c r="Y9">
        <f t="shared" si="17"/>
        <v>238.03448275862073</v>
      </c>
      <c r="Z9">
        <f t="shared" si="18"/>
        <v>1.0344827586206897</v>
      </c>
      <c r="AA9">
        <f t="shared" si="19"/>
        <v>6.9358487586207502</v>
      </c>
    </row>
    <row r="10" spans="1:27">
      <c r="A10" t="s">
        <v>14</v>
      </c>
      <c r="C10">
        <v>4</v>
      </c>
      <c r="D10">
        <v>120</v>
      </c>
      <c r="E10">
        <v>20</v>
      </c>
      <c r="F10">
        <v>0</v>
      </c>
      <c r="G10">
        <v>10</v>
      </c>
      <c r="H10">
        <f t="shared" si="2"/>
        <v>5.2</v>
      </c>
      <c r="I10">
        <f t="shared" si="3"/>
        <v>868.4</v>
      </c>
      <c r="J10">
        <f t="shared" si="4"/>
        <v>20.04</v>
      </c>
      <c r="K10">
        <f t="shared" si="5"/>
        <v>235.44752399999999</v>
      </c>
      <c r="L10">
        <f t="shared" si="6"/>
        <v>1.35</v>
      </c>
      <c r="M10">
        <f t="shared" si="7"/>
        <v>1517.2481574000001</v>
      </c>
      <c r="N10">
        <f t="shared" si="8"/>
        <v>1259.6009141044474</v>
      </c>
      <c r="O10">
        <f t="shared" si="9"/>
        <v>1360.0157966307029</v>
      </c>
      <c r="P10">
        <f t="shared" si="10"/>
        <v>1159.1860315781921</v>
      </c>
      <c r="Q10">
        <f t="shared" si="11"/>
        <v>1.2786306515108508</v>
      </c>
      <c r="R10">
        <v>1940</v>
      </c>
      <c r="S10">
        <f t="shared" si="12"/>
        <v>680.39908589555262</v>
      </c>
      <c r="T10">
        <f t="shared" si="13"/>
        <v>1704.5524760000001</v>
      </c>
      <c r="U10">
        <v>1940</v>
      </c>
      <c r="V10">
        <v>1995</v>
      </c>
      <c r="W10">
        <f t="shared" si="15"/>
        <v>0.45833333333333331</v>
      </c>
      <c r="X10">
        <f t="shared" si="16"/>
        <v>0.31609195402298851</v>
      </c>
      <c r="Y10">
        <f t="shared" si="17"/>
        <v>242.44252873563215</v>
      </c>
      <c r="Z10">
        <f t="shared" si="18"/>
        <v>1.053639846743295</v>
      </c>
      <c r="AA10">
        <f t="shared" si="19"/>
        <v>6.9950047356321647</v>
      </c>
    </row>
    <row r="11" spans="1:27">
      <c r="A11" t="s">
        <v>15</v>
      </c>
      <c r="C11">
        <v>4</v>
      </c>
      <c r="D11">
        <v>30</v>
      </c>
      <c r="E11">
        <v>15</v>
      </c>
      <c r="F11">
        <v>0</v>
      </c>
      <c r="G11">
        <v>5</v>
      </c>
      <c r="H11">
        <f t="shared" si="2"/>
        <v>3.2</v>
      </c>
      <c r="I11">
        <f t="shared" si="3"/>
        <v>534.4</v>
      </c>
      <c r="J11">
        <f t="shared" si="4"/>
        <v>10.02</v>
      </c>
      <c r="K11">
        <f t="shared" si="5"/>
        <v>232.129482</v>
      </c>
      <c r="L11">
        <f t="shared" si="6"/>
        <v>1.35</v>
      </c>
      <c r="M11">
        <f t="shared" si="7"/>
        <v>1048.3418007</v>
      </c>
      <c r="N11">
        <f t="shared" si="8"/>
        <v>870.32057611357118</v>
      </c>
      <c r="O11">
        <f t="shared" si="9"/>
        <v>941.89987804790985</v>
      </c>
      <c r="P11">
        <f t="shared" si="10"/>
        <v>798.74127417923262</v>
      </c>
      <c r="Q11">
        <f t="shared" si="11"/>
        <v>1.2896557202023624</v>
      </c>
      <c r="R11">
        <v>1352</v>
      </c>
      <c r="S11">
        <f t="shared" si="12"/>
        <v>481.67942388642882</v>
      </c>
      <c r="T11">
        <f t="shared" si="13"/>
        <v>1119.8705179999999</v>
      </c>
      <c r="U11">
        <v>1352</v>
      </c>
      <c r="V11">
        <v>1406</v>
      </c>
      <c r="W11">
        <f t="shared" si="15"/>
        <v>0.45</v>
      </c>
      <c r="X11">
        <f t="shared" si="16"/>
        <v>0.31034482758620691</v>
      </c>
      <c r="Y11">
        <f t="shared" si="17"/>
        <v>238.03448275862073</v>
      </c>
      <c r="Z11">
        <f t="shared" si="18"/>
        <v>1.0344827586206897</v>
      </c>
      <c r="AA11">
        <f t="shared" si="19"/>
        <v>5.90500075862073</v>
      </c>
    </row>
    <row r="12" spans="1:27">
      <c r="A12" t="s">
        <v>15</v>
      </c>
      <c r="C12">
        <v>4</v>
      </c>
      <c r="D12">
        <v>110</v>
      </c>
      <c r="E12">
        <v>30</v>
      </c>
      <c r="F12">
        <v>0</v>
      </c>
      <c r="G12">
        <v>10</v>
      </c>
      <c r="H12">
        <f t="shared" si="2"/>
        <v>5.4</v>
      </c>
      <c r="I12">
        <f t="shared" si="3"/>
        <v>901.80000000000007</v>
      </c>
      <c r="J12">
        <f t="shared" si="4"/>
        <v>20.04</v>
      </c>
      <c r="K12">
        <f t="shared" si="5"/>
        <v>235.76966399999998</v>
      </c>
      <c r="L12">
        <f t="shared" si="6"/>
        <v>1.35</v>
      </c>
      <c r="M12">
        <f t="shared" si="7"/>
        <v>1562.7730464000001</v>
      </c>
      <c r="N12">
        <f t="shared" si="8"/>
        <v>1297.3951216763771</v>
      </c>
      <c r="O12">
        <f t="shared" si="9"/>
        <v>1400.6095751338864</v>
      </c>
      <c r="P12">
        <f t="shared" si="10"/>
        <v>1194.1806682188676</v>
      </c>
      <c r="Q12">
        <f t="shared" si="11"/>
        <v>1.3642415991952699</v>
      </c>
      <c r="R12">
        <v>2132</v>
      </c>
      <c r="S12">
        <f t="shared" si="12"/>
        <v>834.60487832362287</v>
      </c>
      <c r="T12">
        <f t="shared" si="13"/>
        <v>1896.2303360000001</v>
      </c>
      <c r="U12">
        <v>2132</v>
      </c>
      <c r="V12">
        <v>2186</v>
      </c>
      <c r="W12">
        <f t="shared" si="15"/>
        <v>0.45</v>
      </c>
      <c r="X12">
        <f t="shared" si="16"/>
        <v>0.31034482758620691</v>
      </c>
      <c r="Y12">
        <f t="shared" si="17"/>
        <v>238.03448275862073</v>
      </c>
      <c r="Z12">
        <f t="shared" si="18"/>
        <v>1.0344827586206897</v>
      </c>
      <c r="AA12">
        <f t="shared" si="19"/>
        <v>2.2648187586207484</v>
      </c>
    </row>
    <row r="13" spans="1:27">
      <c r="A13" t="s">
        <v>16</v>
      </c>
      <c r="C13">
        <v>4</v>
      </c>
      <c r="D13">
        <v>110</v>
      </c>
      <c r="E13">
        <v>25</v>
      </c>
      <c r="F13">
        <v>0</v>
      </c>
      <c r="G13">
        <v>3</v>
      </c>
      <c r="H13">
        <f t="shared" si="2"/>
        <v>5.2</v>
      </c>
      <c r="I13">
        <f t="shared" si="3"/>
        <v>868.4</v>
      </c>
      <c r="J13">
        <f t="shared" si="4"/>
        <v>6.0119999999999996</v>
      </c>
      <c r="K13">
        <f t="shared" si="5"/>
        <v>235.3122252</v>
      </c>
      <c r="L13">
        <f t="shared" si="6"/>
        <v>1.35</v>
      </c>
      <c r="M13">
        <f t="shared" si="7"/>
        <v>1498.12770402</v>
      </c>
      <c r="N13">
        <f t="shared" si="8"/>
        <v>1243.7273469242368</v>
      </c>
      <c r="O13">
        <f t="shared" si="9"/>
        <v>1342.9664096593654</v>
      </c>
      <c r="P13">
        <f t="shared" si="10"/>
        <v>1144.4882841891081</v>
      </c>
      <c r="Q13">
        <f t="shared" si="11"/>
        <v>1.308967182662701</v>
      </c>
      <c r="R13">
        <v>1961</v>
      </c>
      <c r="S13">
        <f t="shared" si="12"/>
        <v>717.27265307576317</v>
      </c>
      <c r="T13">
        <f t="shared" si="13"/>
        <v>1725.6877747999999</v>
      </c>
      <c r="U13">
        <v>1961</v>
      </c>
      <c r="V13">
        <v>2015</v>
      </c>
      <c r="W13">
        <f t="shared" si="15"/>
        <v>0.45</v>
      </c>
      <c r="X13">
        <f t="shared" si="16"/>
        <v>0.31034482758620691</v>
      </c>
      <c r="Y13">
        <f t="shared" si="17"/>
        <v>238.03448275862073</v>
      </c>
      <c r="Z13">
        <f t="shared" si="18"/>
        <v>1.0344827586206897</v>
      </c>
      <c r="AA13">
        <f t="shared" si="19"/>
        <v>2.7222575586207256</v>
      </c>
    </row>
    <row r="14" spans="1:27">
      <c r="A14" t="s">
        <v>17</v>
      </c>
      <c r="C14">
        <v>4</v>
      </c>
      <c r="D14">
        <v>350</v>
      </c>
      <c r="E14">
        <v>45</v>
      </c>
      <c r="F14">
        <v>0</v>
      </c>
      <c r="G14">
        <v>10</v>
      </c>
      <c r="H14">
        <f t="shared" si="2"/>
        <v>10.8</v>
      </c>
      <c r="I14">
        <f t="shared" si="3"/>
        <v>1803.6000000000001</v>
      </c>
      <c r="J14">
        <f t="shared" si="4"/>
        <v>20.04</v>
      </c>
      <c r="K14">
        <f t="shared" si="5"/>
        <v>244.467444</v>
      </c>
      <c r="L14">
        <f t="shared" si="6"/>
        <v>1.35</v>
      </c>
      <c r="M14">
        <f t="shared" si="7"/>
        <v>2791.9450494000007</v>
      </c>
      <c r="N14">
        <f t="shared" si="8"/>
        <v>2317.8387261184798</v>
      </c>
      <c r="O14">
        <f t="shared" si="9"/>
        <v>2496.6415947198489</v>
      </c>
      <c r="P14">
        <f t="shared" si="10"/>
        <v>2139.0358575171108</v>
      </c>
    </row>
    <row r="15" spans="1:27">
      <c r="A15" t="s">
        <v>18</v>
      </c>
      <c r="C15">
        <v>4</v>
      </c>
      <c r="D15">
        <v>350</v>
      </c>
      <c r="E15">
        <v>45</v>
      </c>
      <c r="F15">
        <v>0</v>
      </c>
      <c r="G15">
        <v>10</v>
      </c>
      <c r="H15">
        <f t="shared" si="2"/>
        <v>10.8</v>
      </c>
      <c r="I15">
        <f t="shared" si="3"/>
        <v>1803.6000000000001</v>
      </c>
      <c r="J15">
        <f t="shared" si="4"/>
        <v>20.04</v>
      </c>
      <c r="K15">
        <f t="shared" si="5"/>
        <v>244.467444</v>
      </c>
      <c r="L15">
        <f t="shared" si="6"/>
        <v>1.35</v>
      </c>
      <c r="M15">
        <f t="shared" si="7"/>
        <v>2791.9450494000007</v>
      </c>
      <c r="N15">
        <f t="shared" si="8"/>
        <v>2317.8387261184798</v>
      </c>
      <c r="O15">
        <f t="shared" si="9"/>
        <v>2496.6415947198489</v>
      </c>
      <c r="P15">
        <f t="shared" si="10"/>
        <v>2139.0358575171108</v>
      </c>
    </row>
    <row r="16" spans="1:27">
      <c r="A16" t="s">
        <v>19</v>
      </c>
      <c r="C16">
        <v>4</v>
      </c>
      <c r="D16">
        <v>220</v>
      </c>
      <c r="E16">
        <v>25</v>
      </c>
      <c r="F16">
        <v>0</v>
      </c>
      <c r="G16">
        <v>10</v>
      </c>
      <c r="H16">
        <f t="shared" si="2"/>
        <v>7.4</v>
      </c>
      <c r="I16">
        <f t="shared" si="3"/>
        <v>1235.8</v>
      </c>
      <c r="J16">
        <f t="shared" si="4"/>
        <v>20.04</v>
      </c>
      <c r="K16">
        <f t="shared" si="5"/>
        <v>238.99106399999999</v>
      </c>
      <c r="L16">
        <f t="shared" si="6"/>
        <v>1.35</v>
      </c>
      <c r="M16">
        <f t="shared" si="7"/>
        <v>2018.0219364000002</v>
      </c>
      <c r="N16">
        <f t="shared" si="8"/>
        <v>1675.3371973956744</v>
      </c>
      <c r="O16">
        <f t="shared" si="9"/>
        <v>1806.5473601657245</v>
      </c>
      <c r="P16">
        <f t="shared" si="10"/>
        <v>1544.1270346256244</v>
      </c>
    </row>
    <row r="20" spans="14:14">
      <c r="N20">
        <v>3761.3511800000001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4" sqref="A4:XFD16"/>
    </sheetView>
  </sheetViews>
  <sheetFormatPr defaultRowHeight="13.5"/>
  <sheetData>
    <row r="1" spans="1:27">
      <c r="A1" t="s">
        <v>23</v>
      </c>
      <c r="B1">
        <f>Sheet6!B1</f>
        <v>167</v>
      </c>
      <c r="D1" t="s">
        <v>3</v>
      </c>
      <c r="E1">
        <f>Sheet6!E1</f>
        <v>767</v>
      </c>
      <c r="F1" t="s">
        <v>24</v>
      </c>
      <c r="G1">
        <f>Sheet6!G1</f>
        <v>40</v>
      </c>
      <c r="K1">
        <f>K5/767</f>
        <v>0.30898799999999998</v>
      </c>
      <c r="L1">
        <f>K1*L5</f>
        <v>0.4171338</v>
      </c>
      <c r="N1" t="s">
        <v>25</v>
      </c>
      <c r="R1">
        <f>Sheet6!G2</f>
        <v>30</v>
      </c>
      <c r="V1" t="s">
        <v>26</v>
      </c>
      <c r="W1">
        <v>459</v>
      </c>
    </row>
    <row r="2" spans="1:27">
      <c r="A2" t="s">
        <v>28</v>
      </c>
      <c r="B2">
        <v>3</v>
      </c>
      <c r="E2">
        <f>E1*0.3</f>
        <v>230.1</v>
      </c>
      <c r="J2">
        <f>16/(I5*L5)</f>
        <v>1.1634290617308189E-2</v>
      </c>
      <c r="K2">
        <f t="shared" ref="K2:K3" si="0">K6/767</f>
        <v>0.30590100000000003</v>
      </c>
      <c r="L2">
        <f t="shared" ref="L2:L3" si="1">K2*L6</f>
        <v>0.41296635000000009</v>
      </c>
      <c r="N2">
        <f>Sheet6!I3</f>
        <v>700</v>
      </c>
      <c r="R2">
        <v>96</v>
      </c>
      <c r="V2" t="s">
        <v>27</v>
      </c>
      <c r="W2">
        <f>15*W1/784.3</f>
        <v>8.7785286242509244</v>
      </c>
    </row>
    <row r="3" spans="1:27">
      <c r="E3">
        <v>678</v>
      </c>
      <c r="H3">
        <f>(H7-10)/(H9-10)</f>
        <v>-0.13698630136986301</v>
      </c>
      <c r="K3">
        <f t="shared" si="0"/>
        <v>0.31927800000000001</v>
      </c>
      <c r="L3">
        <f t="shared" si="1"/>
        <v>0.43102530000000006</v>
      </c>
    </row>
    <row r="4" spans="1:27">
      <c r="C4" t="s">
        <v>0</v>
      </c>
      <c r="I4" t="s">
        <v>1</v>
      </c>
      <c r="J4" t="s">
        <v>2</v>
      </c>
      <c r="K4" t="s">
        <v>3</v>
      </c>
      <c r="L4" t="s">
        <v>4</v>
      </c>
      <c r="M4" t="s">
        <v>5</v>
      </c>
      <c r="N4" t="s">
        <v>6</v>
      </c>
      <c r="O4" t="s">
        <v>7</v>
      </c>
      <c r="P4" t="s">
        <v>8</v>
      </c>
      <c r="R4" t="s">
        <v>44</v>
      </c>
      <c r="T4">
        <f>T5/I5</f>
        <v>1.7424228958476491</v>
      </c>
      <c r="U4">
        <v>767</v>
      </c>
      <c r="V4">
        <v>887</v>
      </c>
      <c r="W4" t="s">
        <v>45</v>
      </c>
      <c r="AA4">
        <v>230</v>
      </c>
    </row>
    <row r="5" spans="1:27">
      <c r="A5" t="s">
        <v>9</v>
      </c>
      <c r="C5">
        <v>4</v>
      </c>
      <c r="D5">
        <v>160</v>
      </c>
      <c r="E5">
        <v>15</v>
      </c>
      <c r="F5">
        <v>0</v>
      </c>
      <c r="G5">
        <v>10</v>
      </c>
      <c r="H5">
        <f>2*(100+D5+B$2*E5)/100</f>
        <v>6.1</v>
      </c>
      <c r="I5">
        <f>B$1*H5</f>
        <v>1018.6999999999999</v>
      </c>
      <c r="J5">
        <f>0.3*(2*B$1*(F5+G5*B$2)/100)</f>
        <v>30.06</v>
      </c>
      <c r="K5">
        <f>0.3*E$1*(100+0.014*(D5+E5*B$2+0.3*G5*B$2))/100</f>
        <v>236.99379599999997</v>
      </c>
      <c r="L5">
        <f>(200+G$1+R$1)/200</f>
        <v>1.35</v>
      </c>
      <c r="M5">
        <f>(I5+J5+K5)*L5</f>
        <v>1735.7676246000001</v>
      </c>
      <c r="N5">
        <f>M5*(EXP(-$N$2/$N$20))</f>
        <v>1441.01311044971</v>
      </c>
      <c r="O5">
        <f>(N5+R$2)*(105+G$1)/((200+G$1+R$1)*0.5)-R$2</f>
        <v>1554.8659334459849</v>
      </c>
      <c r="P5">
        <f>(N5+R$2)*(95+R$1)/((200+G$1+R$1)*0.5)-R$2</f>
        <v>1327.1602874534351</v>
      </c>
      <c r="Q5">
        <f>R5/M5</f>
        <v>1.1591413340617276</v>
      </c>
      <c r="R5">
        <v>2012</v>
      </c>
      <c r="S5">
        <f>R5-N5</f>
        <v>570.98688955029002</v>
      </c>
      <c r="T5">
        <f>U5-K5</f>
        <v>1775.006204</v>
      </c>
      <c r="U5">
        <f>R5</f>
        <v>2012</v>
      </c>
      <c r="V5">
        <v>2066</v>
      </c>
      <c r="W5">
        <f>(V5-U5)/(V$4-U$4)</f>
        <v>0.45</v>
      </c>
      <c r="X5">
        <f>W5/1.45</f>
        <v>0.31034482758620691</v>
      </c>
      <c r="Y5">
        <f>W5*767/1.45</f>
        <v>238.03448275862073</v>
      </c>
      <c r="Z5">
        <f>W5/0.3/1.45</f>
        <v>1.0344827586206897</v>
      </c>
      <c r="AA5">
        <f>Y5-K5</f>
        <v>1.0406867586207511</v>
      </c>
    </row>
    <row r="6" spans="1:27">
      <c r="A6" t="s">
        <v>10</v>
      </c>
      <c r="C6">
        <v>2</v>
      </c>
      <c r="D6">
        <v>100</v>
      </c>
      <c r="E6">
        <v>12</v>
      </c>
      <c r="F6">
        <v>0</v>
      </c>
      <c r="G6">
        <v>5</v>
      </c>
      <c r="H6">
        <f t="shared" ref="H6:H16" si="2">2*(100+D6+B$2*E6)/100</f>
        <v>4.72</v>
      </c>
      <c r="I6">
        <f t="shared" ref="I6:I16" si="3">B$1*H6</f>
        <v>788.24</v>
      </c>
      <c r="J6">
        <f t="shared" ref="J6:J16" si="4">0.3*(2*B$1*(F6+G6*B$2)/100)</f>
        <v>15.03</v>
      </c>
      <c r="K6">
        <f t="shared" ref="K6:K16" si="5">0.3*E$1*(100+0.014*(D6+E6*B$2+0.3*G6*B$2))/100</f>
        <v>234.62606700000001</v>
      </c>
      <c r="L6">
        <f t="shared" ref="L6:L16" si="6">(200+G$1+R$1)/200</f>
        <v>1.35</v>
      </c>
      <c r="M6">
        <f t="shared" ref="M6:M16" si="7">(I6+J6+K6)*L6</f>
        <v>1401.15969045</v>
      </c>
      <c r="N6">
        <f t="shared" ref="N6:N16" si="8">M6*(EXP(-$N$2/$N$20))</f>
        <v>1163.2256847960264</v>
      </c>
      <c r="O6">
        <f t="shared" ref="O6:O16" si="9">(N6+R$2)*(105+G$1)/((200+G$1+R$1)*0.5)-R$2</f>
        <v>1256.501661447584</v>
      </c>
      <c r="P6">
        <f t="shared" ref="P6:P16" si="10">(N6+R$2)*(95+R$1)/((200+G$1+R$1)*0.5)-R$2</f>
        <v>1069.949708144469</v>
      </c>
      <c r="Q6">
        <f t="shared" ref="Q6:Q13" si="11">R6/M6</f>
        <v>1.1533303527173275</v>
      </c>
      <c r="R6">
        <v>1616</v>
      </c>
      <c r="S6">
        <f t="shared" ref="S6:S13" si="12">R6-N6</f>
        <v>452.77431520397363</v>
      </c>
      <c r="T6">
        <f t="shared" ref="T6:T13" si="13">U6-K6</f>
        <v>1381.3739330000001</v>
      </c>
      <c r="U6">
        <f t="shared" ref="U6:U8" si="14">R6</f>
        <v>1616</v>
      </c>
      <c r="V6">
        <v>1670</v>
      </c>
      <c r="W6">
        <f t="shared" ref="W6:W13" si="15">(V6-U6)/(V$4-U$4)</f>
        <v>0.45</v>
      </c>
      <c r="X6">
        <f t="shared" ref="X6:X13" si="16">W6/1.45</f>
        <v>0.31034482758620691</v>
      </c>
      <c r="Y6">
        <f t="shared" ref="Y6:Y13" si="17">W6*767/1.45</f>
        <v>238.03448275862073</v>
      </c>
      <c r="Z6">
        <f t="shared" ref="Z6:Z13" si="18">W6/0.3/1.45</f>
        <v>1.0344827586206897</v>
      </c>
      <c r="AA6">
        <f t="shared" ref="AA6:AA13" si="19">Y6-K6</f>
        <v>3.4084157586207198</v>
      </c>
    </row>
    <row r="7" spans="1:27">
      <c r="A7" t="s">
        <v>11</v>
      </c>
      <c r="C7">
        <v>2</v>
      </c>
      <c r="D7">
        <v>330</v>
      </c>
      <c r="E7">
        <v>40</v>
      </c>
      <c r="F7">
        <v>0</v>
      </c>
      <c r="G7">
        <v>10</v>
      </c>
      <c r="H7">
        <f t="shared" si="2"/>
        <v>11</v>
      </c>
      <c r="I7">
        <f t="shared" si="3"/>
        <v>1837</v>
      </c>
      <c r="J7">
        <f t="shared" si="4"/>
        <v>30.06</v>
      </c>
      <c r="K7">
        <f t="shared" si="5"/>
        <v>244.88622599999999</v>
      </c>
      <c r="L7">
        <f t="shared" si="6"/>
        <v>1.35</v>
      </c>
      <c r="M7">
        <f t="shared" si="7"/>
        <v>2851.1274051</v>
      </c>
      <c r="N7">
        <f t="shared" si="8"/>
        <v>2366.9711959619881</v>
      </c>
      <c r="O7">
        <f t="shared" si="9"/>
        <v>2549.4135067739871</v>
      </c>
      <c r="P7">
        <f t="shared" si="10"/>
        <v>2184.528885149989</v>
      </c>
      <c r="Q7">
        <f t="shared" si="11"/>
        <v>1.2019806599557419</v>
      </c>
      <c r="R7">
        <v>3427</v>
      </c>
      <c r="S7">
        <f t="shared" si="12"/>
        <v>1060.0288040380119</v>
      </c>
      <c r="T7">
        <f t="shared" si="13"/>
        <v>3182.1137739999999</v>
      </c>
      <c r="U7">
        <f t="shared" si="14"/>
        <v>3427</v>
      </c>
      <c r="V7">
        <v>3484</v>
      </c>
      <c r="W7">
        <f t="shared" si="15"/>
        <v>0.47499999999999998</v>
      </c>
      <c r="X7">
        <f t="shared" si="16"/>
        <v>0.32758620689655171</v>
      </c>
      <c r="Y7">
        <f t="shared" si="17"/>
        <v>251.25862068965517</v>
      </c>
      <c r="Z7">
        <f t="shared" si="18"/>
        <v>1.0919540229885056</v>
      </c>
      <c r="AA7">
        <f t="shared" si="19"/>
        <v>6.3723946896551809</v>
      </c>
    </row>
    <row r="8" spans="1:27">
      <c r="A8" t="s">
        <v>12</v>
      </c>
      <c r="C8">
        <v>4</v>
      </c>
      <c r="D8">
        <v>50</v>
      </c>
      <c r="E8">
        <v>12</v>
      </c>
      <c r="F8">
        <v>0</v>
      </c>
      <c r="G8">
        <v>2</v>
      </c>
      <c r="H8">
        <f t="shared" si="2"/>
        <v>3.72</v>
      </c>
      <c r="I8">
        <f t="shared" si="3"/>
        <v>621.24</v>
      </c>
      <c r="J8">
        <f t="shared" si="4"/>
        <v>6.0119999999999996</v>
      </c>
      <c r="K8">
        <f t="shared" si="5"/>
        <v>232.92838920000003</v>
      </c>
      <c r="L8">
        <f t="shared" si="6"/>
        <v>1.35</v>
      </c>
      <c r="M8">
        <f t="shared" si="7"/>
        <v>1161.2435254200002</v>
      </c>
      <c r="N8">
        <f t="shared" si="8"/>
        <v>964.05021089195702</v>
      </c>
      <c r="O8">
        <f t="shared" si="9"/>
        <v>1042.5724487358057</v>
      </c>
      <c r="P8">
        <f t="shared" si="10"/>
        <v>885.52797304810827</v>
      </c>
      <c r="Q8">
        <f t="shared" si="11"/>
        <v>1.1659914310482664</v>
      </c>
      <c r="R8">
        <v>1354</v>
      </c>
      <c r="S8">
        <f t="shared" si="12"/>
        <v>389.94978910804298</v>
      </c>
      <c r="T8">
        <f t="shared" si="13"/>
        <v>1121.0716107999999</v>
      </c>
      <c r="U8">
        <f t="shared" si="14"/>
        <v>1354</v>
      </c>
      <c r="V8">
        <v>1407</v>
      </c>
      <c r="W8">
        <f t="shared" si="15"/>
        <v>0.44166666666666665</v>
      </c>
      <c r="X8">
        <f t="shared" si="16"/>
        <v>0.3045977011494253</v>
      </c>
      <c r="Y8">
        <f t="shared" si="17"/>
        <v>233.62643678160919</v>
      </c>
      <c r="Z8">
        <f t="shared" si="18"/>
        <v>1.0153256704980844</v>
      </c>
      <c r="AA8">
        <f t="shared" si="19"/>
        <v>0.69804758160915981</v>
      </c>
    </row>
    <row r="9" spans="1:27">
      <c r="A9" t="s">
        <v>13</v>
      </c>
      <c r="C9">
        <v>4</v>
      </c>
      <c r="D9">
        <v>5</v>
      </c>
      <c r="E9">
        <v>10</v>
      </c>
      <c r="F9">
        <v>0</v>
      </c>
      <c r="G9">
        <v>10</v>
      </c>
      <c r="H9">
        <f t="shared" si="2"/>
        <v>2.7</v>
      </c>
      <c r="I9">
        <f t="shared" si="3"/>
        <v>450.90000000000003</v>
      </c>
      <c r="J9">
        <f t="shared" si="4"/>
        <v>30.06</v>
      </c>
      <c r="K9">
        <f t="shared" si="5"/>
        <v>231.51741599999997</v>
      </c>
      <c r="L9">
        <f t="shared" si="6"/>
        <v>1.35</v>
      </c>
      <c r="M9">
        <f t="shared" si="7"/>
        <v>961.84451160000003</v>
      </c>
      <c r="N9">
        <f t="shared" si="8"/>
        <v>798.51158172690475</v>
      </c>
      <c r="O9">
        <f t="shared" si="9"/>
        <v>864.77169889186064</v>
      </c>
      <c r="P9">
        <f t="shared" si="10"/>
        <v>732.25146456194886</v>
      </c>
      <c r="Q9">
        <f t="shared" si="11"/>
        <v>1.1935401056563038</v>
      </c>
      <c r="R9">
        <v>1148</v>
      </c>
      <c r="S9">
        <f t="shared" si="12"/>
        <v>349.48841827309525</v>
      </c>
      <c r="T9">
        <f t="shared" si="13"/>
        <v>916.48258400000009</v>
      </c>
      <c r="U9">
        <v>1148</v>
      </c>
      <c r="V9">
        <v>1202</v>
      </c>
      <c r="W9">
        <f t="shared" si="15"/>
        <v>0.45</v>
      </c>
      <c r="X9">
        <f t="shared" si="16"/>
        <v>0.31034482758620691</v>
      </c>
      <c r="Y9">
        <f t="shared" si="17"/>
        <v>238.03448275862073</v>
      </c>
      <c r="Z9">
        <f t="shared" si="18"/>
        <v>1.0344827586206897</v>
      </c>
      <c r="AA9">
        <f t="shared" si="19"/>
        <v>6.5170667586207571</v>
      </c>
    </row>
    <row r="10" spans="1:27">
      <c r="A10" t="s">
        <v>14</v>
      </c>
      <c r="C10">
        <v>4</v>
      </c>
      <c r="D10">
        <v>120</v>
      </c>
      <c r="E10">
        <v>20</v>
      </c>
      <c r="F10">
        <v>0</v>
      </c>
      <c r="G10">
        <v>10</v>
      </c>
      <c r="H10">
        <f t="shared" si="2"/>
        <v>5.6</v>
      </c>
      <c r="I10">
        <f t="shared" si="3"/>
        <v>935.19999999999993</v>
      </c>
      <c r="J10">
        <f t="shared" si="4"/>
        <v>30.06</v>
      </c>
      <c r="K10">
        <f t="shared" si="5"/>
        <v>236.188446</v>
      </c>
      <c r="L10">
        <f t="shared" si="6"/>
        <v>1.35</v>
      </c>
      <c r="M10">
        <f t="shared" si="7"/>
        <v>1621.9554020999999</v>
      </c>
      <c r="N10">
        <f t="shared" si="8"/>
        <v>1346.5275915198856</v>
      </c>
      <c r="O10">
        <f t="shared" si="9"/>
        <v>1453.3814871880254</v>
      </c>
      <c r="P10">
        <f t="shared" si="10"/>
        <v>1239.6736958517461</v>
      </c>
      <c r="Q10">
        <f t="shared" si="11"/>
        <v>1.196087141168134</v>
      </c>
      <c r="R10">
        <v>1940</v>
      </c>
      <c r="S10">
        <f t="shared" si="12"/>
        <v>593.47240848011438</v>
      </c>
      <c r="T10">
        <f t="shared" si="13"/>
        <v>1703.8115539999999</v>
      </c>
      <c r="U10">
        <v>1940</v>
      </c>
      <c r="V10">
        <v>1995</v>
      </c>
      <c r="W10">
        <f t="shared" si="15"/>
        <v>0.45833333333333331</v>
      </c>
      <c r="X10">
        <f t="shared" si="16"/>
        <v>0.31609195402298851</v>
      </c>
      <c r="Y10">
        <f t="shared" si="17"/>
        <v>242.44252873563215</v>
      </c>
      <c r="Z10">
        <f t="shared" si="18"/>
        <v>1.053639846743295</v>
      </c>
      <c r="AA10">
        <f t="shared" si="19"/>
        <v>6.2540827356321529</v>
      </c>
    </row>
    <row r="11" spans="1:27">
      <c r="A11" t="s">
        <v>15</v>
      </c>
      <c r="C11">
        <v>4</v>
      </c>
      <c r="D11">
        <v>30</v>
      </c>
      <c r="E11">
        <v>15</v>
      </c>
      <c r="F11">
        <v>0</v>
      </c>
      <c r="G11">
        <v>5</v>
      </c>
      <c r="H11">
        <f t="shared" si="2"/>
        <v>3.5</v>
      </c>
      <c r="I11">
        <f t="shared" si="3"/>
        <v>584.5</v>
      </c>
      <c r="J11">
        <f t="shared" si="4"/>
        <v>15.03</v>
      </c>
      <c r="K11">
        <f t="shared" si="5"/>
        <v>232.661013</v>
      </c>
      <c r="L11">
        <f t="shared" si="6"/>
        <v>1.35</v>
      </c>
      <c r="M11">
        <f t="shared" si="7"/>
        <v>1123.4578675500002</v>
      </c>
      <c r="N11">
        <f t="shared" si="8"/>
        <v>932.68101860725528</v>
      </c>
      <c r="O11">
        <f t="shared" si="9"/>
        <v>1008.8796125781632</v>
      </c>
      <c r="P11">
        <f t="shared" si="10"/>
        <v>856.48242463634756</v>
      </c>
      <c r="Q11">
        <f t="shared" si="11"/>
        <v>1.2034274173079555</v>
      </c>
      <c r="R11">
        <v>1352</v>
      </c>
      <c r="S11">
        <f t="shared" si="12"/>
        <v>419.31898139274472</v>
      </c>
      <c r="T11">
        <f t="shared" si="13"/>
        <v>1119.3389870000001</v>
      </c>
      <c r="U11">
        <v>1352</v>
      </c>
      <c r="V11">
        <v>1406</v>
      </c>
      <c r="W11">
        <f t="shared" si="15"/>
        <v>0.45</v>
      </c>
      <c r="X11">
        <f t="shared" si="16"/>
        <v>0.31034482758620691</v>
      </c>
      <c r="Y11">
        <f t="shared" si="17"/>
        <v>238.03448275862073</v>
      </c>
      <c r="Z11">
        <f t="shared" si="18"/>
        <v>1.0344827586206897</v>
      </c>
      <c r="AA11">
        <f t="shared" si="19"/>
        <v>5.373469758620729</v>
      </c>
    </row>
    <row r="12" spans="1:27">
      <c r="A12" t="s">
        <v>15</v>
      </c>
      <c r="C12">
        <v>4</v>
      </c>
      <c r="D12">
        <v>110</v>
      </c>
      <c r="E12">
        <v>30</v>
      </c>
      <c r="F12">
        <v>0</v>
      </c>
      <c r="G12">
        <v>10</v>
      </c>
      <c r="H12">
        <f t="shared" si="2"/>
        <v>6</v>
      </c>
      <c r="I12">
        <f t="shared" si="3"/>
        <v>1002</v>
      </c>
      <c r="J12">
        <f t="shared" si="4"/>
        <v>30.06</v>
      </c>
      <c r="K12">
        <f t="shared" si="5"/>
        <v>236.83272600000001</v>
      </c>
      <c r="L12">
        <f t="shared" si="6"/>
        <v>1.35</v>
      </c>
      <c r="M12">
        <f t="shared" si="7"/>
        <v>1713.0051801000002</v>
      </c>
      <c r="N12">
        <f t="shared" si="8"/>
        <v>1422.1160066637451</v>
      </c>
      <c r="O12">
        <f t="shared" si="9"/>
        <v>1534.569044194393</v>
      </c>
      <c r="P12">
        <f t="shared" si="10"/>
        <v>1309.6629691330972</v>
      </c>
      <c r="Q12">
        <f t="shared" si="11"/>
        <v>1.2445963531035791</v>
      </c>
      <c r="R12">
        <v>2132</v>
      </c>
      <c r="S12">
        <f t="shared" si="12"/>
        <v>709.88399333625489</v>
      </c>
      <c r="T12">
        <f t="shared" si="13"/>
        <v>1895.1672739999999</v>
      </c>
      <c r="U12">
        <v>2132</v>
      </c>
      <c r="V12">
        <v>2186</v>
      </c>
      <c r="W12">
        <f t="shared" si="15"/>
        <v>0.45</v>
      </c>
      <c r="X12">
        <f t="shared" si="16"/>
        <v>0.31034482758620691</v>
      </c>
      <c r="Y12">
        <f t="shared" si="17"/>
        <v>238.03448275862073</v>
      </c>
      <c r="Z12">
        <f t="shared" si="18"/>
        <v>1.0344827586206897</v>
      </c>
      <c r="AA12">
        <f t="shared" si="19"/>
        <v>1.2017567586207178</v>
      </c>
    </row>
    <row r="13" spans="1:27">
      <c r="A13" t="s">
        <v>16</v>
      </c>
      <c r="C13">
        <v>4</v>
      </c>
      <c r="D13">
        <v>110</v>
      </c>
      <c r="E13">
        <v>25</v>
      </c>
      <c r="F13">
        <v>0</v>
      </c>
      <c r="G13">
        <v>3</v>
      </c>
      <c r="H13">
        <f t="shared" si="2"/>
        <v>5.7</v>
      </c>
      <c r="I13">
        <f t="shared" si="3"/>
        <v>951.9</v>
      </c>
      <c r="J13">
        <f t="shared" si="4"/>
        <v>9.0179999999999989</v>
      </c>
      <c r="K13">
        <f t="shared" si="5"/>
        <v>236.14656779999999</v>
      </c>
      <c r="L13">
        <f t="shared" si="6"/>
        <v>1.35</v>
      </c>
      <c r="M13">
        <f t="shared" si="7"/>
        <v>1616.0371665300001</v>
      </c>
      <c r="N13">
        <f t="shared" si="8"/>
        <v>1341.6143445355349</v>
      </c>
      <c r="O13">
        <f t="shared" si="9"/>
        <v>1448.1042959826113</v>
      </c>
      <c r="P13">
        <f t="shared" si="10"/>
        <v>1235.1243930884582</v>
      </c>
      <c r="Q13">
        <f t="shared" si="11"/>
        <v>1.2134621904833498</v>
      </c>
      <c r="R13">
        <v>1961</v>
      </c>
      <c r="S13">
        <f t="shared" si="12"/>
        <v>619.38565546446512</v>
      </c>
      <c r="T13">
        <f t="shared" si="13"/>
        <v>1724.8534322</v>
      </c>
      <c r="U13">
        <v>1961</v>
      </c>
      <c r="V13">
        <v>2015</v>
      </c>
      <c r="W13">
        <f t="shared" si="15"/>
        <v>0.45</v>
      </c>
      <c r="X13">
        <f t="shared" si="16"/>
        <v>0.31034482758620691</v>
      </c>
      <c r="Y13">
        <f t="shared" si="17"/>
        <v>238.03448275862073</v>
      </c>
      <c r="Z13">
        <f t="shared" si="18"/>
        <v>1.0344827586206897</v>
      </c>
      <c r="AA13">
        <f t="shared" si="19"/>
        <v>1.8879149586207404</v>
      </c>
    </row>
    <row r="14" spans="1:27">
      <c r="A14" t="s">
        <v>17</v>
      </c>
      <c r="C14">
        <v>4</v>
      </c>
      <c r="D14">
        <v>350</v>
      </c>
      <c r="E14">
        <v>45</v>
      </c>
      <c r="F14">
        <v>0</v>
      </c>
      <c r="G14">
        <v>10</v>
      </c>
      <c r="H14">
        <f t="shared" si="2"/>
        <v>11.7</v>
      </c>
      <c r="I14">
        <f t="shared" si="3"/>
        <v>1953.8999999999999</v>
      </c>
      <c r="J14">
        <f t="shared" si="4"/>
        <v>30.06</v>
      </c>
      <c r="K14">
        <f t="shared" si="5"/>
        <v>246.01371599999999</v>
      </c>
      <c r="L14">
        <f t="shared" si="6"/>
        <v>1.35</v>
      </c>
      <c r="M14">
        <f t="shared" si="7"/>
        <v>3010.4645166</v>
      </c>
      <c r="N14">
        <f t="shared" si="8"/>
        <v>2499.250922463742</v>
      </c>
      <c r="O14">
        <f t="shared" si="9"/>
        <v>2691.4917315351304</v>
      </c>
      <c r="P14">
        <f t="shared" si="10"/>
        <v>2307.0101133923536</v>
      </c>
    </row>
    <row r="15" spans="1:27">
      <c r="A15" t="s">
        <v>18</v>
      </c>
      <c r="C15">
        <v>4</v>
      </c>
      <c r="D15">
        <v>350</v>
      </c>
      <c r="E15">
        <v>45</v>
      </c>
      <c r="F15">
        <v>0</v>
      </c>
      <c r="G15">
        <v>10</v>
      </c>
      <c r="H15">
        <f t="shared" si="2"/>
        <v>11.7</v>
      </c>
      <c r="I15">
        <f t="shared" si="3"/>
        <v>1953.8999999999999</v>
      </c>
      <c r="J15">
        <f t="shared" si="4"/>
        <v>30.06</v>
      </c>
      <c r="K15">
        <f t="shared" si="5"/>
        <v>246.01371599999999</v>
      </c>
      <c r="L15">
        <f t="shared" si="6"/>
        <v>1.35</v>
      </c>
      <c r="M15">
        <f t="shared" si="7"/>
        <v>3010.4645166</v>
      </c>
      <c r="N15">
        <f t="shared" si="8"/>
        <v>2499.250922463742</v>
      </c>
      <c r="O15">
        <f t="shared" si="9"/>
        <v>2691.4917315351304</v>
      </c>
      <c r="P15">
        <f t="shared" si="10"/>
        <v>2307.0101133923536</v>
      </c>
    </row>
    <row r="16" spans="1:27">
      <c r="A16" t="s">
        <v>19</v>
      </c>
      <c r="C16">
        <v>4</v>
      </c>
      <c r="D16">
        <v>220</v>
      </c>
      <c r="E16">
        <v>25</v>
      </c>
      <c r="F16">
        <v>0</v>
      </c>
      <c r="G16">
        <v>10</v>
      </c>
      <c r="H16">
        <f t="shared" si="2"/>
        <v>7.9</v>
      </c>
      <c r="I16">
        <f t="shared" si="3"/>
        <v>1319.3</v>
      </c>
      <c r="J16">
        <f t="shared" si="4"/>
        <v>30.06</v>
      </c>
      <c r="K16">
        <f t="shared" si="5"/>
        <v>239.893056</v>
      </c>
      <c r="L16">
        <f t="shared" si="6"/>
        <v>1.35</v>
      </c>
      <c r="M16">
        <f t="shared" si="7"/>
        <v>2145.4916256000001</v>
      </c>
      <c r="N16">
        <f t="shared" si="8"/>
        <v>1781.1609785970775</v>
      </c>
      <c r="O16">
        <f t="shared" si="9"/>
        <v>1920.2099399746387</v>
      </c>
      <c r="P16">
        <f t="shared" si="10"/>
        <v>1642.1120172195162</v>
      </c>
    </row>
    <row r="20" spans="14:14">
      <c r="N20">
        <v>3761.3511800000001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4" sqref="A4:XFD16"/>
    </sheetView>
  </sheetViews>
  <sheetFormatPr defaultRowHeight="13.5"/>
  <sheetData>
    <row r="1" spans="1:27">
      <c r="A1" t="s">
        <v>23</v>
      </c>
      <c r="B1">
        <f>Sheet6!B1</f>
        <v>167</v>
      </c>
      <c r="D1" t="s">
        <v>3</v>
      </c>
      <c r="E1">
        <f>Sheet6!E1</f>
        <v>767</v>
      </c>
      <c r="F1" t="s">
        <v>24</v>
      </c>
      <c r="G1">
        <f>Sheet6!G1</f>
        <v>40</v>
      </c>
      <c r="K1">
        <f>K5/767</f>
        <v>0.30974399999999996</v>
      </c>
      <c r="L1">
        <f>K1*L5</f>
        <v>0.41815439999999998</v>
      </c>
      <c r="N1" t="s">
        <v>25</v>
      </c>
      <c r="R1">
        <f>Sheet6!G2</f>
        <v>30</v>
      </c>
      <c r="V1" t="s">
        <v>26</v>
      </c>
      <c r="W1">
        <v>459</v>
      </c>
    </row>
    <row r="2" spans="1:27">
      <c r="A2" t="s">
        <v>28</v>
      </c>
      <c r="B2">
        <v>4</v>
      </c>
      <c r="E2">
        <f>E1*0.3</f>
        <v>230.1</v>
      </c>
      <c r="J2">
        <f>16/(I5*L5)</f>
        <v>1.1088933244621867E-2</v>
      </c>
      <c r="K2">
        <f t="shared" ref="K2:K3" si="0">K6/767</f>
        <v>0.30646800000000002</v>
      </c>
      <c r="L2">
        <f t="shared" ref="L2:L3" si="1">K2*L6</f>
        <v>0.41373180000000004</v>
      </c>
      <c r="N2">
        <f>Sheet6!I3</f>
        <v>700</v>
      </c>
      <c r="R2">
        <v>96</v>
      </c>
      <c r="V2" t="s">
        <v>27</v>
      </c>
      <c r="W2">
        <f>15*W1/784.3</f>
        <v>8.7785286242509244</v>
      </c>
    </row>
    <row r="3" spans="1:27">
      <c r="E3">
        <v>678</v>
      </c>
      <c r="H3">
        <f>(H7-10)/(H9-10)</f>
        <v>-0.25352112676056349</v>
      </c>
      <c r="K3">
        <f t="shared" si="0"/>
        <v>0.32108400000000004</v>
      </c>
      <c r="L3">
        <f t="shared" si="1"/>
        <v>0.43346340000000005</v>
      </c>
    </row>
    <row r="4" spans="1:27">
      <c r="C4" t="s">
        <v>0</v>
      </c>
      <c r="I4" t="s">
        <v>1</v>
      </c>
      <c r="J4" t="s">
        <v>2</v>
      </c>
      <c r="K4" t="s">
        <v>3</v>
      </c>
      <c r="L4" t="s">
        <v>4</v>
      </c>
      <c r="M4" t="s">
        <v>5</v>
      </c>
      <c r="N4" t="s">
        <v>6</v>
      </c>
      <c r="O4" t="s">
        <v>7</v>
      </c>
      <c r="P4" t="s">
        <v>8</v>
      </c>
      <c r="R4" t="s">
        <v>44</v>
      </c>
      <c r="T4">
        <f>T5/I5</f>
        <v>1.6602042964071857</v>
      </c>
      <c r="U4">
        <v>767</v>
      </c>
      <c r="V4">
        <v>887</v>
      </c>
      <c r="W4" t="s">
        <v>45</v>
      </c>
      <c r="AA4">
        <v>230</v>
      </c>
    </row>
    <row r="5" spans="1:27">
      <c r="A5" t="s">
        <v>9</v>
      </c>
      <c r="C5">
        <v>4</v>
      </c>
      <c r="D5">
        <v>160</v>
      </c>
      <c r="E5">
        <v>15</v>
      </c>
      <c r="F5">
        <v>0</v>
      </c>
      <c r="G5">
        <v>10</v>
      </c>
      <c r="H5">
        <f>2*(100+D5+B$2*E5)/100</f>
        <v>6.4</v>
      </c>
      <c r="I5">
        <f>B$1*H5</f>
        <v>1068.8</v>
      </c>
      <c r="J5">
        <f>0.3*(2*B$1*(F5+G5*B$2)/100)</f>
        <v>40.08</v>
      </c>
      <c r="K5">
        <f>0.3*E$1*(100+0.014*(D5+E5*B$2+0.3*G5*B$2))/100</f>
        <v>237.57364799999999</v>
      </c>
      <c r="L5">
        <f>(200+G$1+R$1)/200</f>
        <v>1.35</v>
      </c>
      <c r="M5">
        <f>(I5+J5+K5)*L5</f>
        <v>1817.7124248</v>
      </c>
      <c r="N5">
        <f>M5*(EXP(-$N$2/$N$20))</f>
        <v>1509.0426840791833</v>
      </c>
      <c r="O5">
        <f>(N5+R$2)*(105+G$1)/((200+G$1+R$1)*0.5)-R$2</f>
        <v>1627.9347347517155</v>
      </c>
      <c r="P5">
        <f>(N5+R$2)*(95+R$1)/((200+G$1+R$1)*0.5)-R$2</f>
        <v>1390.1506334066512</v>
      </c>
      <c r="Q5">
        <f>R5/M5</f>
        <v>1.1068857606677673</v>
      </c>
      <c r="R5">
        <v>2012</v>
      </c>
      <c r="S5">
        <f>R5-N5</f>
        <v>502.95731592081665</v>
      </c>
      <c r="T5">
        <f>U5-K5</f>
        <v>1774.426352</v>
      </c>
      <c r="U5">
        <f>R5</f>
        <v>2012</v>
      </c>
      <c r="V5">
        <v>2066</v>
      </c>
      <c r="W5">
        <f>(V5-U5)/(V$4-U$4)</f>
        <v>0.45</v>
      </c>
      <c r="X5">
        <f>W5/1.45</f>
        <v>0.31034482758620691</v>
      </c>
      <c r="Y5">
        <f>W5*767/1.45</f>
        <v>238.03448275862073</v>
      </c>
      <c r="Z5">
        <f>W5/0.3/1.45</f>
        <v>1.0344827586206897</v>
      </c>
      <c r="AA5">
        <f>Y5-K5</f>
        <v>0.46083475862073442</v>
      </c>
    </row>
    <row r="6" spans="1:27">
      <c r="A6" t="s">
        <v>10</v>
      </c>
      <c r="C6">
        <v>2</v>
      </c>
      <c r="D6">
        <v>100</v>
      </c>
      <c r="E6">
        <v>12</v>
      </c>
      <c r="F6">
        <v>0</v>
      </c>
      <c r="G6">
        <v>5</v>
      </c>
      <c r="H6">
        <f t="shared" ref="H6:H16" si="2">2*(100+D6+B$2*E6)/100</f>
        <v>4.96</v>
      </c>
      <c r="I6">
        <f t="shared" ref="I6:I16" si="3">B$1*H6</f>
        <v>828.32</v>
      </c>
      <c r="J6">
        <f t="shared" ref="J6:J16" si="4">0.3*(2*B$1*(F6+G6*B$2)/100)</f>
        <v>20.04</v>
      </c>
      <c r="K6">
        <f t="shared" ref="K6:K16" si="5">0.3*E$1*(100+0.014*(D6+E6*B$2+0.3*G6*B$2))/100</f>
        <v>235.060956</v>
      </c>
      <c r="L6">
        <f t="shared" ref="L6:L16" si="6">(200+G$1+R$1)/200</f>
        <v>1.35</v>
      </c>
      <c r="M6">
        <f t="shared" ref="M6:M16" si="7">(I6+J6+K6)*L6</f>
        <v>1462.6182905999999</v>
      </c>
      <c r="N6">
        <f t="shared" ref="N6:N16" si="8">M6*(EXP(-$N$2/$N$20))</f>
        <v>1214.2478650181315</v>
      </c>
      <c r="O6">
        <f t="shared" ref="O6:O16" si="9">(N6+R$2)*(105+G$1)/((200+G$1+R$1)*0.5)-R$2</f>
        <v>1311.3032624268819</v>
      </c>
      <c r="P6">
        <f t="shared" ref="P6:P16" si="10">(N6+R$2)*(95+R$1)/((200+G$1+R$1)*0.5)-R$2</f>
        <v>1117.1924676093809</v>
      </c>
      <c r="Q6">
        <f t="shared" ref="Q6:Q13" si="11">R6/M6</f>
        <v>1.1048679005217961</v>
      </c>
      <c r="R6">
        <v>1616</v>
      </c>
      <c r="S6">
        <f t="shared" ref="S6:S13" si="12">R6-N6</f>
        <v>401.75213498186849</v>
      </c>
      <c r="T6">
        <f t="shared" ref="T6:T13" si="13">U6-K6</f>
        <v>1380.939044</v>
      </c>
      <c r="U6">
        <f t="shared" ref="U6:U8" si="14">R6</f>
        <v>1616</v>
      </c>
      <c r="V6">
        <v>1670</v>
      </c>
      <c r="W6">
        <f t="shared" ref="W6:W13" si="15">(V6-U6)/(V$4-U$4)</f>
        <v>0.45</v>
      </c>
      <c r="X6">
        <f t="shared" ref="X6:X13" si="16">W6/1.45</f>
        <v>0.31034482758620691</v>
      </c>
      <c r="Y6">
        <f t="shared" ref="Y6:Y13" si="17">W6*767/1.45</f>
        <v>238.03448275862073</v>
      </c>
      <c r="Z6">
        <f t="shared" ref="Z6:Z13" si="18">W6/0.3/1.45</f>
        <v>1.0344827586206897</v>
      </c>
      <c r="AA6">
        <f t="shared" ref="AA6:AA13" si="19">Y6-K6</f>
        <v>2.9735267586207215</v>
      </c>
    </row>
    <row r="7" spans="1:27">
      <c r="A7" t="s">
        <v>11</v>
      </c>
      <c r="C7">
        <v>2</v>
      </c>
      <c r="D7">
        <v>330</v>
      </c>
      <c r="E7">
        <v>40</v>
      </c>
      <c r="F7">
        <v>0</v>
      </c>
      <c r="G7">
        <v>10</v>
      </c>
      <c r="H7">
        <f t="shared" si="2"/>
        <v>11.8</v>
      </c>
      <c r="I7">
        <f t="shared" si="3"/>
        <v>1970.6000000000001</v>
      </c>
      <c r="J7">
        <f t="shared" si="4"/>
        <v>40.08</v>
      </c>
      <c r="K7">
        <f t="shared" si="5"/>
        <v>246.27142800000001</v>
      </c>
      <c r="L7">
        <f t="shared" si="6"/>
        <v>1.35</v>
      </c>
      <c r="M7">
        <f t="shared" si="7"/>
        <v>3046.8844278000006</v>
      </c>
      <c r="N7">
        <f t="shared" si="8"/>
        <v>2529.4862885212865</v>
      </c>
      <c r="O7">
        <f t="shared" si="9"/>
        <v>2723.9667543376781</v>
      </c>
      <c r="P7">
        <f t="shared" si="10"/>
        <v>2335.0058227048949</v>
      </c>
      <c r="Q7">
        <f t="shared" si="11"/>
        <v>1.1247554940816911</v>
      </c>
      <c r="R7">
        <v>3427</v>
      </c>
      <c r="S7">
        <f t="shared" si="12"/>
        <v>897.5137114787135</v>
      </c>
      <c r="T7">
        <f t="shared" si="13"/>
        <v>3180.728572</v>
      </c>
      <c r="U7">
        <f t="shared" si="14"/>
        <v>3427</v>
      </c>
      <c r="V7">
        <v>3484</v>
      </c>
      <c r="W7">
        <f t="shared" si="15"/>
        <v>0.47499999999999998</v>
      </c>
      <c r="X7">
        <f t="shared" si="16"/>
        <v>0.32758620689655171</v>
      </c>
      <c r="Y7">
        <f t="shared" si="17"/>
        <v>251.25862068965517</v>
      </c>
      <c r="Z7">
        <f t="shared" si="18"/>
        <v>1.0919540229885056</v>
      </c>
      <c r="AA7">
        <f t="shared" si="19"/>
        <v>4.9871926896551599</v>
      </c>
    </row>
    <row r="8" spans="1:27">
      <c r="A8" t="s">
        <v>12</v>
      </c>
      <c r="C8">
        <v>4</v>
      </c>
      <c r="D8">
        <v>50</v>
      </c>
      <c r="E8">
        <v>12</v>
      </c>
      <c r="F8">
        <v>0</v>
      </c>
      <c r="G8">
        <v>2</v>
      </c>
      <c r="H8">
        <f t="shared" si="2"/>
        <v>3.96</v>
      </c>
      <c r="I8">
        <f t="shared" si="3"/>
        <v>661.32</v>
      </c>
      <c r="J8">
        <f t="shared" si="4"/>
        <v>8.016</v>
      </c>
      <c r="K8">
        <f t="shared" si="5"/>
        <v>233.33428560000002</v>
      </c>
      <c r="L8">
        <f t="shared" si="6"/>
        <v>1.35</v>
      </c>
      <c r="M8">
        <f t="shared" si="7"/>
        <v>1218.6048855600002</v>
      </c>
      <c r="N8">
        <f t="shared" si="8"/>
        <v>1011.6709124325885</v>
      </c>
      <c r="O8">
        <f t="shared" si="9"/>
        <v>1093.7206096498173</v>
      </c>
      <c r="P8">
        <f t="shared" si="10"/>
        <v>929.6212152153596</v>
      </c>
      <c r="Q8">
        <f t="shared" si="11"/>
        <v>1.1111066565089143</v>
      </c>
      <c r="R8">
        <v>1354</v>
      </c>
      <c r="S8">
        <f t="shared" si="12"/>
        <v>342.32908756741153</v>
      </c>
      <c r="T8">
        <f t="shared" si="13"/>
        <v>1120.6657144000001</v>
      </c>
      <c r="U8">
        <f t="shared" si="14"/>
        <v>1354</v>
      </c>
      <c r="V8">
        <v>1407</v>
      </c>
      <c r="W8">
        <f t="shared" si="15"/>
        <v>0.44166666666666665</v>
      </c>
      <c r="X8">
        <f t="shared" si="16"/>
        <v>0.3045977011494253</v>
      </c>
      <c r="Y8">
        <f t="shared" si="17"/>
        <v>233.62643678160919</v>
      </c>
      <c r="Z8">
        <f t="shared" si="18"/>
        <v>1.0153256704980844</v>
      </c>
      <c r="AA8">
        <f t="shared" si="19"/>
        <v>0.29215118160917086</v>
      </c>
    </row>
    <row r="9" spans="1:27">
      <c r="A9" t="s">
        <v>13</v>
      </c>
      <c r="C9">
        <v>4</v>
      </c>
      <c r="D9">
        <v>5</v>
      </c>
      <c r="E9">
        <v>10</v>
      </c>
      <c r="F9">
        <v>0</v>
      </c>
      <c r="G9">
        <v>10</v>
      </c>
      <c r="H9">
        <f t="shared" si="2"/>
        <v>2.9</v>
      </c>
      <c r="I9">
        <f t="shared" si="3"/>
        <v>484.3</v>
      </c>
      <c r="J9">
        <f t="shared" si="4"/>
        <v>40.08</v>
      </c>
      <c r="K9">
        <f t="shared" si="5"/>
        <v>231.93619799999999</v>
      </c>
      <c r="L9">
        <f t="shared" si="6"/>
        <v>1.35</v>
      </c>
      <c r="M9">
        <f t="shared" si="7"/>
        <v>1021.0268673</v>
      </c>
      <c r="N9">
        <f t="shared" si="8"/>
        <v>847.64405157041335</v>
      </c>
      <c r="O9">
        <f t="shared" si="9"/>
        <v>917.5436109459996</v>
      </c>
      <c r="P9">
        <f t="shared" si="10"/>
        <v>777.74449219482722</v>
      </c>
      <c r="Q9">
        <f t="shared" si="11"/>
        <v>1.1243582679031427</v>
      </c>
      <c r="R9">
        <v>1148</v>
      </c>
      <c r="S9">
        <f t="shared" si="12"/>
        <v>300.35594842958665</v>
      </c>
      <c r="T9">
        <f t="shared" si="13"/>
        <v>916.06380200000001</v>
      </c>
      <c r="U9">
        <v>1148</v>
      </c>
      <c r="V9">
        <v>1202</v>
      </c>
      <c r="W9">
        <f t="shared" si="15"/>
        <v>0.45</v>
      </c>
      <c r="X9">
        <f t="shared" si="16"/>
        <v>0.31034482758620691</v>
      </c>
      <c r="Y9">
        <f t="shared" si="17"/>
        <v>238.03448275862073</v>
      </c>
      <c r="Z9">
        <f t="shared" si="18"/>
        <v>1.0344827586206897</v>
      </c>
      <c r="AA9">
        <f t="shared" si="19"/>
        <v>6.0982847586207356</v>
      </c>
    </row>
    <row r="10" spans="1:27">
      <c r="A10" t="s">
        <v>14</v>
      </c>
      <c r="C10">
        <v>4</v>
      </c>
      <c r="D10">
        <v>120</v>
      </c>
      <c r="E10">
        <v>20</v>
      </c>
      <c r="F10">
        <v>0</v>
      </c>
      <c r="G10">
        <v>10</v>
      </c>
      <c r="H10">
        <f t="shared" si="2"/>
        <v>6</v>
      </c>
      <c r="I10">
        <f t="shared" si="3"/>
        <v>1002</v>
      </c>
      <c r="J10">
        <f t="shared" si="4"/>
        <v>40.08</v>
      </c>
      <c r="K10">
        <f t="shared" si="5"/>
        <v>236.92936799999998</v>
      </c>
      <c r="L10">
        <f t="shared" si="6"/>
        <v>1.35</v>
      </c>
      <c r="M10">
        <f t="shared" si="7"/>
        <v>1726.6626468000002</v>
      </c>
      <c r="N10">
        <f t="shared" si="8"/>
        <v>1433.4542689353241</v>
      </c>
      <c r="O10">
        <f t="shared" si="9"/>
        <v>1546.7471777453482</v>
      </c>
      <c r="P10">
        <f t="shared" si="10"/>
        <v>1320.1613601253002</v>
      </c>
      <c r="Q10">
        <f t="shared" si="11"/>
        <v>1.1235547393090219</v>
      </c>
      <c r="R10">
        <v>1940</v>
      </c>
      <c r="S10">
        <f t="shared" si="12"/>
        <v>506.54573106467592</v>
      </c>
      <c r="T10">
        <f t="shared" si="13"/>
        <v>1703.0706319999999</v>
      </c>
      <c r="U10">
        <v>1940</v>
      </c>
      <c r="V10">
        <v>1995</v>
      </c>
      <c r="W10">
        <f t="shared" si="15"/>
        <v>0.45833333333333331</v>
      </c>
      <c r="X10">
        <f t="shared" si="16"/>
        <v>0.31609195402298851</v>
      </c>
      <c r="Y10">
        <f t="shared" si="17"/>
        <v>242.44252873563215</v>
      </c>
      <c r="Z10">
        <f t="shared" si="18"/>
        <v>1.053639846743295</v>
      </c>
      <c r="AA10">
        <f t="shared" si="19"/>
        <v>5.5131607356321695</v>
      </c>
    </row>
    <row r="11" spans="1:27">
      <c r="A11" t="s">
        <v>15</v>
      </c>
      <c r="C11">
        <v>4</v>
      </c>
      <c r="D11">
        <v>30</v>
      </c>
      <c r="E11">
        <v>15</v>
      </c>
      <c r="F11">
        <v>0</v>
      </c>
      <c r="G11">
        <v>5</v>
      </c>
      <c r="H11">
        <f t="shared" si="2"/>
        <v>3.8</v>
      </c>
      <c r="I11">
        <f t="shared" si="3"/>
        <v>634.6</v>
      </c>
      <c r="J11">
        <f t="shared" si="4"/>
        <v>20.04</v>
      </c>
      <c r="K11">
        <f t="shared" si="5"/>
        <v>233.19254399999997</v>
      </c>
      <c r="L11">
        <f t="shared" si="6"/>
        <v>1.35</v>
      </c>
      <c r="M11">
        <f t="shared" si="7"/>
        <v>1198.5739344000001</v>
      </c>
      <c r="N11">
        <f t="shared" si="8"/>
        <v>995.04146110093927</v>
      </c>
      <c r="O11">
        <f t="shared" si="9"/>
        <v>1075.8593471084162</v>
      </c>
      <c r="P11">
        <f t="shared" si="10"/>
        <v>914.22357509346227</v>
      </c>
      <c r="Q11">
        <f t="shared" si="11"/>
        <v>1.1280071768595603</v>
      </c>
      <c r="R11">
        <v>1352</v>
      </c>
      <c r="S11">
        <f t="shared" si="12"/>
        <v>356.95853889906073</v>
      </c>
      <c r="T11">
        <f t="shared" si="13"/>
        <v>1118.807456</v>
      </c>
      <c r="U11">
        <v>1352</v>
      </c>
      <c r="V11">
        <v>1406</v>
      </c>
      <c r="W11">
        <f t="shared" si="15"/>
        <v>0.45</v>
      </c>
      <c r="X11">
        <f t="shared" si="16"/>
        <v>0.31034482758620691</v>
      </c>
      <c r="Y11">
        <f t="shared" si="17"/>
        <v>238.03448275862073</v>
      </c>
      <c r="Z11">
        <f t="shared" si="18"/>
        <v>1.0344827586206897</v>
      </c>
      <c r="AA11">
        <f t="shared" si="19"/>
        <v>4.8419387586207563</v>
      </c>
    </row>
    <row r="12" spans="1:27">
      <c r="A12" t="s">
        <v>15</v>
      </c>
      <c r="C12">
        <v>4</v>
      </c>
      <c r="D12">
        <v>110</v>
      </c>
      <c r="E12">
        <v>30</v>
      </c>
      <c r="F12">
        <v>0</v>
      </c>
      <c r="G12">
        <v>10</v>
      </c>
      <c r="H12">
        <f t="shared" si="2"/>
        <v>6.6</v>
      </c>
      <c r="I12">
        <f t="shared" si="3"/>
        <v>1102.2</v>
      </c>
      <c r="J12">
        <f t="shared" si="4"/>
        <v>40.08</v>
      </c>
      <c r="K12">
        <f t="shared" si="5"/>
        <v>237.89578799999998</v>
      </c>
      <c r="L12">
        <f t="shared" si="6"/>
        <v>1.35</v>
      </c>
      <c r="M12">
        <f t="shared" si="7"/>
        <v>1863.2373138</v>
      </c>
      <c r="N12">
        <f t="shared" si="8"/>
        <v>1546.8368916511131</v>
      </c>
      <c r="O12">
        <f t="shared" si="9"/>
        <v>1668.5285132548993</v>
      </c>
      <c r="P12">
        <f t="shared" si="10"/>
        <v>1425.1452700473269</v>
      </c>
      <c r="Q12">
        <f t="shared" si="11"/>
        <v>1.1442450106647279</v>
      </c>
      <c r="R12">
        <v>2132</v>
      </c>
      <c r="S12">
        <f t="shared" si="12"/>
        <v>585.16310834888691</v>
      </c>
      <c r="T12">
        <f t="shared" si="13"/>
        <v>1894.104212</v>
      </c>
      <c r="U12">
        <v>2132</v>
      </c>
      <c r="V12">
        <v>2186</v>
      </c>
      <c r="W12">
        <f t="shared" si="15"/>
        <v>0.45</v>
      </c>
      <c r="X12">
        <f t="shared" si="16"/>
        <v>0.31034482758620691</v>
      </c>
      <c r="Y12">
        <f t="shared" si="17"/>
        <v>238.03448275862073</v>
      </c>
      <c r="Z12">
        <f t="shared" si="18"/>
        <v>1.0344827586206897</v>
      </c>
      <c r="AA12">
        <f t="shared" si="19"/>
        <v>0.1386947586207441</v>
      </c>
    </row>
    <row r="13" spans="1:27">
      <c r="A13" t="s">
        <v>16</v>
      </c>
      <c r="C13">
        <v>4</v>
      </c>
      <c r="D13">
        <v>110</v>
      </c>
      <c r="E13">
        <v>25</v>
      </c>
      <c r="F13">
        <v>0</v>
      </c>
      <c r="G13">
        <v>3</v>
      </c>
      <c r="H13">
        <f t="shared" si="2"/>
        <v>6.2</v>
      </c>
      <c r="I13">
        <f t="shared" si="3"/>
        <v>1035.4000000000001</v>
      </c>
      <c r="J13">
        <f t="shared" si="4"/>
        <v>12.023999999999999</v>
      </c>
      <c r="K13">
        <f t="shared" si="5"/>
        <v>236.9809104</v>
      </c>
      <c r="L13">
        <f t="shared" si="6"/>
        <v>1.35</v>
      </c>
      <c r="M13">
        <f t="shared" si="7"/>
        <v>1733.9466290400003</v>
      </c>
      <c r="N13">
        <f t="shared" si="8"/>
        <v>1439.5013421468329</v>
      </c>
      <c r="O13">
        <f t="shared" si="9"/>
        <v>1553.2421823058578</v>
      </c>
      <c r="P13">
        <f t="shared" si="10"/>
        <v>1325.7605019878083</v>
      </c>
      <c r="Q13">
        <f t="shared" si="11"/>
        <v>1.1309459975049565</v>
      </c>
      <c r="R13">
        <v>1961</v>
      </c>
      <c r="S13">
        <f t="shared" si="12"/>
        <v>521.49865785316706</v>
      </c>
      <c r="T13">
        <f t="shared" si="13"/>
        <v>1724.0190895999999</v>
      </c>
      <c r="U13">
        <v>1961</v>
      </c>
      <c r="V13">
        <v>2015</v>
      </c>
      <c r="W13">
        <f t="shared" si="15"/>
        <v>0.45</v>
      </c>
      <c r="X13">
        <f t="shared" si="16"/>
        <v>0.31034482758620691</v>
      </c>
      <c r="Y13">
        <f t="shared" si="17"/>
        <v>238.03448275862073</v>
      </c>
      <c r="Z13">
        <f t="shared" si="18"/>
        <v>1.0344827586206897</v>
      </c>
      <c r="AA13">
        <f t="shared" si="19"/>
        <v>1.0535723586207268</v>
      </c>
    </row>
    <row r="14" spans="1:27">
      <c r="A14" t="s">
        <v>17</v>
      </c>
      <c r="C14">
        <v>4</v>
      </c>
      <c r="D14">
        <v>350</v>
      </c>
      <c r="E14">
        <v>45</v>
      </c>
      <c r="F14">
        <v>0</v>
      </c>
      <c r="G14">
        <v>10</v>
      </c>
      <c r="H14">
        <f t="shared" si="2"/>
        <v>12.6</v>
      </c>
      <c r="I14">
        <f t="shared" si="3"/>
        <v>2104.1999999999998</v>
      </c>
      <c r="J14">
        <f t="shared" si="4"/>
        <v>40.08</v>
      </c>
      <c r="K14">
        <f t="shared" si="5"/>
        <v>247.55998799999998</v>
      </c>
      <c r="L14">
        <f t="shared" si="6"/>
        <v>1.35</v>
      </c>
      <c r="M14">
        <f t="shared" si="7"/>
        <v>3228.9839837999998</v>
      </c>
      <c r="N14">
        <f t="shared" si="8"/>
        <v>2680.6631188090046</v>
      </c>
      <c r="O14">
        <f t="shared" si="9"/>
        <v>2886.3418683504124</v>
      </c>
      <c r="P14">
        <f t="shared" si="10"/>
        <v>2474.9843692675972</v>
      </c>
    </row>
    <row r="15" spans="1:27">
      <c r="A15" t="s">
        <v>18</v>
      </c>
      <c r="C15">
        <v>4</v>
      </c>
      <c r="D15">
        <v>350</v>
      </c>
      <c r="E15">
        <v>45</v>
      </c>
      <c r="F15">
        <v>0</v>
      </c>
      <c r="G15">
        <v>10</v>
      </c>
      <c r="H15">
        <f t="shared" si="2"/>
        <v>12.6</v>
      </c>
      <c r="I15">
        <f t="shared" si="3"/>
        <v>2104.1999999999998</v>
      </c>
      <c r="J15">
        <f t="shared" si="4"/>
        <v>40.08</v>
      </c>
      <c r="K15">
        <f t="shared" si="5"/>
        <v>247.55998799999998</v>
      </c>
      <c r="L15">
        <f t="shared" si="6"/>
        <v>1.35</v>
      </c>
      <c r="M15">
        <f t="shared" si="7"/>
        <v>3228.9839837999998</v>
      </c>
      <c r="N15">
        <f t="shared" si="8"/>
        <v>2680.6631188090046</v>
      </c>
      <c r="O15">
        <f t="shared" si="9"/>
        <v>2886.3418683504124</v>
      </c>
      <c r="P15">
        <f t="shared" si="10"/>
        <v>2474.9843692675972</v>
      </c>
    </row>
    <row r="16" spans="1:27">
      <c r="A16" t="s">
        <v>19</v>
      </c>
      <c r="C16">
        <v>4</v>
      </c>
      <c r="D16">
        <v>220</v>
      </c>
      <c r="E16">
        <v>25</v>
      </c>
      <c r="F16">
        <v>0</v>
      </c>
      <c r="G16">
        <v>10</v>
      </c>
      <c r="H16">
        <f t="shared" si="2"/>
        <v>8.4</v>
      </c>
      <c r="I16">
        <f t="shared" si="3"/>
        <v>1402.8</v>
      </c>
      <c r="J16">
        <f t="shared" si="4"/>
        <v>40.08</v>
      </c>
      <c r="K16">
        <f t="shared" si="5"/>
        <v>240.79504799999998</v>
      </c>
      <c r="L16">
        <f t="shared" si="6"/>
        <v>1.35</v>
      </c>
      <c r="M16">
        <f t="shared" si="7"/>
        <v>2272.9613147999999</v>
      </c>
      <c r="N16">
        <f t="shared" si="8"/>
        <v>1886.9847597984806</v>
      </c>
      <c r="O16">
        <f t="shared" si="9"/>
        <v>2033.8725197835533</v>
      </c>
      <c r="P16">
        <f t="shared" si="10"/>
        <v>1740.096999813408</v>
      </c>
    </row>
    <row r="20" spans="14:14">
      <c r="N20">
        <v>3761.3511800000001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4" sqref="A4:XFD16"/>
    </sheetView>
  </sheetViews>
  <sheetFormatPr defaultRowHeight="13.5"/>
  <sheetData>
    <row r="1" spans="1:27">
      <c r="A1" t="s">
        <v>23</v>
      </c>
      <c r="B1">
        <f>Sheet6!B1</f>
        <v>167</v>
      </c>
      <c r="D1" t="s">
        <v>3</v>
      </c>
      <c r="E1">
        <f>Sheet6!E1</f>
        <v>767</v>
      </c>
      <c r="F1" t="s">
        <v>24</v>
      </c>
      <c r="G1">
        <f>Sheet6!G1</f>
        <v>40</v>
      </c>
      <c r="K1">
        <f>K5/767</f>
        <v>0.3105</v>
      </c>
      <c r="L1">
        <f>K1*L5</f>
        <v>0.41917500000000002</v>
      </c>
      <c r="N1" t="s">
        <v>25</v>
      </c>
      <c r="R1">
        <f>Sheet6!G2</f>
        <v>30</v>
      </c>
      <c r="V1" t="s">
        <v>26</v>
      </c>
      <c r="W1">
        <v>459</v>
      </c>
    </row>
    <row r="2" spans="1:27">
      <c r="A2" t="s">
        <v>28</v>
      </c>
      <c r="B2">
        <v>5</v>
      </c>
      <c r="E2">
        <f>E1*0.3</f>
        <v>230.1</v>
      </c>
      <c r="J2">
        <f>16/(I5*L5)</f>
        <v>1.0592413845608946E-2</v>
      </c>
      <c r="K2">
        <f t="shared" ref="K2:K3" si="0">K6/767</f>
        <v>0.307035</v>
      </c>
      <c r="L2">
        <f t="shared" ref="L2:L3" si="1">K2*L6</f>
        <v>0.41449725000000004</v>
      </c>
      <c r="N2">
        <f>Sheet6!I3</f>
        <v>700</v>
      </c>
      <c r="R2">
        <v>96</v>
      </c>
      <c r="V2" t="s">
        <v>27</v>
      </c>
      <c r="W2">
        <f>15*W1/784.3</f>
        <v>8.7785286242509244</v>
      </c>
    </row>
    <row r="3" spans="1:27">
      <c r="E3">
        <v>678</v>
      </c>
      <c r="H3">
        <f>(H7-10)/(H9-10)</f>
        <v>-0.3768115942028985</v>
      </c>
      <c r="K3">
        <f t="shared" si="0"/>
        <v>0.32288999999999995</v>
      </c>
      <c r="L3">
        <f t="shared" si="1"/>
        <v>0.43590149999999994</v>
      </c>
    </row>
    <row r="4" spans="1:27">
      <c r="C4" t="s">
        <v>0</v>
      </c>
      <c r="I4" t="s">
        <v>1</v>
      </c>
      <c r="J4" t="s">
        <v>2</v>
      </c>
      <c r="K4" t="s">
        <v>3</v>
      </c>
      <c r="L4" t="s">
        <v>4</v>
      </c>
      <c r="M4" t="s">
        <v>5</v>
      </c>
      <c r="N4" t="s">
        <v>6</v>
      </c>
      <c r="O4" t="s">
        <v>7</v>
      </c>
      <c r="P4" t="s">
        <v>8</v>
      </c>
      <c r="R4" t="s">
        <v>44</v>
      </c>
      <c r="T4">
        <f>T5/I5</f>
        <v>1.5853485566181071</v>
      </c>
      <c r="U4">
        <v>767</v>
      </c>
      <c r="V4">
        <v>887</v>
      </c>
      <c r="W4" t="s">
        <v>45</v>
      </c>
      <c r="AA4">
        <v>230</v>
      </c>
    </row>
    <row r="5" spans="1:27">
      <c r="A5" t="s">
        <v>9</v>
      </c>
      <c r="C5">
        <v>4</v>
      </c>
      <c r="D5">
        <v>160</v>
      </c>
      <c r="E5">
        <v>15</v>
      </c>
      <c r="F5">
        <v>0</v>
      </c>
      <c r="G5">
        <v>10</v>
      </c>
      <c r="H5">
        <f>2*(100+D5+B$2*E5)/100</f>
        <v>6.7</v>
      </c>
      <c r="I5">
        <f>B$1*H5</f>
        <v>1118.9000000000001</v>
      </c>
      <c r="J5">
        <f>0.3*(2*B$1*(F5+G5*B$2)/100)</f>
        <v>50.1</v>
      </c>
      <c r="K5">
        <f>0.3*E$1*(100+0.014*(D5+E5*B$2+0.3*G5*B$2))/100</f>
        <v>238.15349999999998</v>
      </c>
      <c r="L5">
        <f>(200+G$1+R$1)/200</f>
        <v>1.35</v>
      </c>
      <c r="M5">
        <f>(I5+J5+K5)*L5</f>
        <v>1899.6572249999999</v>
      </c>
      <c r="N5">
        <f>M5*(EXP(-$N$2/$N$20))</f>
        <v>1577.0722577086569</v>
      </c>
      <c r="O5">
        <f>(N5+R$2)*(105+G$1)/((200+G$1+R$1)*0.5)-R$2</f>
        <v>1701.0035360574464</v>
      </c>
      <c r="P5">
        <f>(N5+R$2)*(95+R$1)/((200+G$1+R$1)*0.5)-R$2</f>
        <v>1453.1409793598675</v>
      </c>
      <c r="Q5">
        <f>R5/M5</f>
        <v>1.0591384453582147</v>
      </c>
      <c r="R5">
        <v>2012</v>
      </c>
      <c r="S5">
        <f>R5-N5</f>
        <v>434.92774229134307</v>
      </c>
      <c r="T5">
        <f>U5-K5</f>
        <v>1773.8465000000001</v>
      </c>
      <c r="U5">
        <f>R5</f>
        <v>2012</v>
      </c>
      <c r="V5">
        <v>2066</v>
      </c>
      <c r="W5">
        <f>(V5-U5)/(V$4-U$4)</f>
        <v>0.45</v>
      </c>
      <c r="X5">
        <f>W5/1.45</f>
        <v>0.31034482758620691</v>
      </c>
      <c r="Y5">
        <f>W5*767/1.45</f>
        <v>238.03448275862073</v>
      </c>
      <c r="Z5">
        <f>W5/0.3/1.45</f>
        <v>1.0344827586206897</v>
      </c>
      <c r="AA5">
        <f>Y5-K5</f>
        <v>-0.11901724137925385</v>
      </c>
    </row>
    <row r="6" spans="1:27">
      <c r="A6" t="s">
        <v>10</v>
      </c>
      <c r="C6">
        <v>2</v>
      </c>
      <c r="D6">
        <v>100</v>
      </c>
      <c r="E6">
        <v>12</v>
      </c>
      <c r="F6">
        <v>0</v>
      </c>
      <c r="G6">
        <v>5</v>
      </c>
      <c r="H6">
        <f t="shared" ref="H6:H16" si="2">2*(100+D6+B$2*E6)/100</f>
        <v>5.2</v>
      </c>
      <c r="I6">
        <f t="shared" ref="I6:I16" si="3">B$1*H6</f>
        <v>868.4</v>
      </c>
      <c r="J6">
        <f t="shared" ref="J6:J16" si="4">0.3*(2*B$1*(F6+G6*B$2)/100)</f>
        <v>25.05</v>
      </c>
      <c r="K6">
        <f t="shared" ref="K6:K16" si="5">0.3*E$1*(100+0.014*(D6+E6*B$2+0.3*G6*B$2))/100</f>
        <v>235.495845</v>
      </c>
      <c r="L6">
        <f t="shared" ref="L6:L16" si="6">(200+G$1+R$1)/200</f>
        <v>1.35</v>
      </c>
      <c r="M6">
        <f t="shared" ref="M6:M16" si="7">(I6+J6+K6)*L6</f>
        <v>1524.0768907500001</v>
      </c>
      <c r="N6">
        <f t="shared" ref="N6:N16" si="8">M6*(EXP(-$N$2/$N$20))</f>
        <v>1265.2700452402369</v>
      </c>
      <c r="O6">
        <f t="shared" ref="O6:O16" si="9">(N6+R$2)*(105+G$1)/((200+G$1+R$1)*0.5)-R$2</f>
        <v>1366.1048634061804</v>
      </c>
      <c r="P6">
        <f t="shared" ref="P6:P16" si="10">(N6+R$2)*(95+R$1)/((200+G$1+R$1)*0.5)-R$2</f>
        <v>1164.4352270742934</v>
      </c>
      <c r="Q6">
        <f t="shared" ref="Q6:Q13" si="11">R6/M6</f>
        <v>1.0603139577851379</v>
      </c>
      <c r="R6">
        <v>1616</v>
      </c>
      <c r="S6">
        <f t="shared" ref="S6:S13" si="12">R6-N6</f>
        <v>350.72995475976313</v>
      </c>
      <c r="T6">
        <f t="shared" ref="T6:T13" si="13">U6-K6</f>
        <v>1380.5041550000001</v>
      </c>
      <c r="U6">
        <f t="shared" ref="U6:U8" si="14">R6</f>
        <v>1616</v>
      </c>
      <c r="V6">
        <v>1670</v>
      </c>
      <c r="W6">
        <f t="shared" ref="W6:W13" si="15">(V6-U6)/(V$4-U$4)</f>
        <v>0.45</v>
      </c>
      <c r="X6">
        <f t="shared" ref="X6:X13" si="16">W6/1.45</f>
        <v>0.31034482758620691</v>
      </c>
      <c r="Y6">
        <f t="shared" ref="Y6:Y13" si="17">W6*767/1.45</f>
        <v>238.03448275862073</v>
      </c>
      <c r="Z6">
        <f t="shared" ref="Z6:Z13" si="18">W6/0.3/1.45</f>
        <v>1.0344827586206897</v>
      </c>
      <c r="AA6">
        <f t="shared" ref="AA6:AA13" si="19">Y6-K6</f>
        <v>2.5386377586207232</v>
      </c>
    </row>
    <row r="7" spans="1:27">
      <c r="A7" t="s">
        <v>11</v>
      </c>
      <c r="C7">
        <v>2</v>
      </c>
      <c r="D7">
        <v>330</v>
      </c>
      <c r="E7">
        <v>40</v>
      </c>
      <c r="F7">
        <v>0</v>
      </c>
      <c r="G7">
        <v>10</v>
      </c>
      <c r="H7">
        <f t="shared" si="2"/>
        <v>12.6</v>
      </c>
      <c r="I7">
        <f t="shared" si="3"/>
        <v>2104.1999999999998</v>
      </c>
      <c r="J7">
        <f t="shared" si="4"/>
        <v>50.1</v>
      </c>
      <c r="K7">
        <f t="shared" si="5"/>
        <v>247.65662999999998</v>
      </c>
      <c r="L7">
        <f t="shared" si="6"/>
        <v>1.35</v>
      </c>
      <c r="M7">
        <f t="shared" si="7"/>
        <v>3242.6414504999998</v>
      </c>
      <c r="N7">
        <f t="shared" si="8"/>
        <v>2692.0013810805835</v>
      </c>
      <c r="O7">
        <f t="shared" si="9"/>
        <v>2898.5200019013678</v>
      </c>
      <c r="P7">
        <f t="shared" si="10"/>
        <v>2485.4827602597998</v>
      </c>
      <c r="Q7">
        <f t="shared" si="11"/>
        <v>1.0568544355934182</v>
      </c>
      <c r="R7">
        <v>3427</v>
      </c>
      <c r="S7">
        <f t="shared" si="12"/>
        <v>734.99861891941646</v>
      </c>
      <c r="T7">
        <f t="shared" si="13"/>
        <v>3179.34337</v>
      </c>
      <c r="U7">
        <f t="shared" si="14"/>
        <v>3427</v>
      </c>
      <c r="V7">
        <v>3484</v>
      </c>
      <c r="W7">
        <f t="shared" si="15"/>
        <v>0.47499999999999998</v>
      </c>
      <c r="X7">
        <f t="shared" si="16"/>
        <v>0.32758620689655171</v>
      </c>
      <c r="Y7">
        <f t="shared" si="17"/>
        <v>251.25862068965517</v>
      </c>
      <c r="Z7">
        <f t="shared" si="18"/>
        <v>1.0919540229885056</v>
      </c>
      <c r="AA7">
        <f t="shared" si="19"/>
        <v>3.6019906896551959</v>
      </c>
    </row>
    <row r="8" spans="1:27">
      <c r="A8" t="s">
        <v>12</v>
      </c>
      <c r="C8">
        <v>4</v>
      </c>
      <c r="D8">
        <v>50</v>
      </c>
      <c r="E8">
        <v>12</v>
      </c>
      <c r="F8">
        <v>0</v>
      </c>
      <c r="G8">
        <v>2</v>
      </c>
      <c r="H8">
        <f t="shared" si="2"/>
        <v>4.2</v>
      </c>
      <c r="I8">
        <f t="shared" si="3"/>
        <v>701.4</v>
      </c>
      <c r="J8">
        <f t="shared" si="4"/>
        <v>10.02</v>
      </c>
      <c r="K8">
        <f t="shared" si="5"/>
        <v>233.74018199999998</v>
      </c>
      <c r="L8">
        <f t="shared" si="6"/>
        <v>1.35</v>
      </c>
      <c r="M8">
        <f t="shared" si="7"/>
        <v>1275.9662456999999</v>
      </c>
      <c r="N8">
        <f t="shared" si="8"/>
        <v>1059.2916139732197</v>
      </c>
      <c r="O8">
        <f t="shared" si="9"/>
        <v>1144.8687705638285</v>
      </c>
      <c r="P8">
        <f t="shared" si="10"/>
        <v>973.71445738261082</v>
      </c>
      <c r="Q8">
        <f t="shared" si="11"/>
        <v>1.0611565976474484</v>
      </c>
      <c r="R8">
        <v>1354</v>
      </c>
      <c r="S8">
        <f t="shared" si="12"/>
        <v>294.70838602678032</v>
      </c>
      <c r="T8">
        <f t="shared" si="13"/>
        <v>1120.259818</v>
      </c>
      <c r="U8">
        <f t="shared" si="14"/>
        <v>1354</v>
      </c>
      <c r="V8">
        <v>1407</v>
      </c>
      <c r="W8">
        <f t="shared" si="15"/>
        <v>0.44166666666666665</v>
      </c>
      <c r="X8">
        <f t="shared" si="16"/>
        <v>0.3045977011494253</v>
      </c>
      <c r="Y8">
        <f t="shared" si="17"/>
        <v>233.62643678160919</v>
      </c>
      <c r="Z8">
        <f t="shared" si="18"/>
        <v>1.0153256704980844</v>
      </c>
      <c r="AA8">
        <f t="shared" si="19"/>
        <v>-0.11374521839078966</v>
      </c>
    </row>
    <row r="9" spans="1:27">
      <c r="A9" t="s">
        <v>13</v>
      </c>
      <c r="C9">
        <v>4</v>
      </c>
      <c r="D9">
        <v>5</v>
      </c>
      <c r="E9">
        <v>10</v>
      </c>
      <c r="F9">
        <v>0</v>
      </c>
      <c r="G9">
        <v>10</v>
      </c>
      <c r="H9">
        <f t="shared" si="2"/>
        <v>3.1</v>
      </c>
      <c r="I9">
        <f t="shared" si="3"/>
        <v>517.70000000000005</v>
      </c>
      <c r="J9">
        <f t="shared" si="4"/>
        <v>50.1</v>
      </c>
      <c r="K9">
        <f t="shared" si="5"/>
        <v>232.35497999999998</v>
      </c>
      <c r="L9">
        <f t="shared" si="6"/>
        <v>1.35</v>
      </c>
      <c r="M9">
        <f t="shared" si="7"/>
        <v>1080.2092230000001</v>
      </c>
      <c r="N9">
        <f t="shared" si="8"/>
        <v>896.77652141392196</v>
      </c>
      <c r="O9">
        <f t="shared" si="9"/>
        <v>970.31552300013846</v>
      </c>
      <c r="P9">
        <f t="shared" si="10"/>
        <v>823.23751982770557</v>
      </c>
      <c r="Q9">
        <f t="shared" si="11"/>
        <v>1.0627570803475725</v>
      </c>
      <c r="R9">
        <v>1148</v>
      </c>
      <c r="S9">
        <f t="shared" si="12"/>
        <v>251.22347858607804</v>
      </c>
      <c r="T9">
        <f t="shared" si="13"/>
        <v>915.64502000000005</v>
      </c>
      <c r="U9">
        <v>1148</v>
      </c>
      <c r="V9">
        <v>1202</v>
      </c>
      <c r="W9">
        <f t="shared" si="15"/>
        <v>0.45</v>
      </c>
      <c r="X9">
        <f t="shared" si="16"/>
        <v>0.31034482758620691</v>
      </c>
      <c r="Y9">
        <f t="shared" si="17"/>
        <v>238.03448275862073</v>
      </c>
      <c r="Z9">
        <f t="shared" si="18"/>
        <v>1.0344827586206897</v>
      </c>
      <c r="AA9">
        <f t="shared" si="19"/>
        <v>5.6795027586207425</v>
      </c>
    </row>
    <row r="10" spans="1:27">
      <c r="A10" t="s">
        <v>14</v>
      </c>
      <c r="C10">
        <v>4</v>
      </c>
      <c r="D10">
        <v>120</v>
      </c>
      <c r="E10">
        <v>20</v>
      </c>
      <c r="F10">
        <v>0</v>
      </c>
      <c r="G10">
        <v>10</v>
      </c>
      <c r="H10">
        <f t="shared" si="2"/>
        <v>6.4</v>
      </c>
      <c r="I10">
        <f t="shared" si="3"/>
        <v>1068.8</v>
      </c>
      <c r="J10">
        <f t="shared" si="4"/>
        <v>50.1</v>
      </c>
      <c r="K10">
        <f t="shared" si="5"/>
        <v>237.67029000000002</v>
      </c>
      <c r="L10">
        <f t="shared" si="6"/>
        <v>1.35</v>
      </c>
      <c r="M10">
        <f t="shared" si="7"/>
        <v>1831.3698915</v>
      </c>
      <c r="N10">
        <f t="shared" si="8"/>
        <v>1520.3809463507623</v>
      </c>
      <c r="O10">
        <f t="shared" si="9"/>
        <v>1640.1128683026704</v>
      </c>
      <c r="P10">
        <f t="shared" si="10"/>
        <v>1400.649024398854</v>
      </c>
      <c r="Q10">
        <f t="shared" si="11"/>
        <v>1.0593163123431202</v>
      </c>
      <c r="R10">
        <v>1940</v>
      </c>
      <c r="S10">
        <f t="shared" si="12"/>
        <v>419.61905364923769</v>
      </c>
      <c r="T10">
        <f t="shared" si="13"/>
        <v>1702.32971</v>
      </c>
      <c r="U10">
        <v>1940</v>
      </c>
      <c r="V10">
        <v>1995</v>
      </c>
      <c r="W10">
        <f t="shared" si="15"/>
        <v>0.45833333333333331</v>
      </c>
      <c r="X10">
        <f t="shared" si="16"/>
        <v>0.31609195402298851</v>
      </c>
      <c r="Y10">
        <f t="shared" si="17"/>
        <v>242.44252873563215</v>
      </c>
      <c r="Z10">
        <f t="shared" si="18"/>
        <v>1.053639846743295</v>
      </c>
      <c r="AA10">
        <f t="shared" si="19"/>
        <v>4.7722387356321292</v>
      </c>
    </row>
    <row r="11" spans="1:27">
      <c r="A11" t="s">
        <v>15</v>
      </c>
      <c r="C11">
        <v>4</v>
      </c>
      <c r="D11">
        <v>30</v>
      </c>
      <c r="E11">
        <v>15</v>
      </c>
      <c r="F11">
        <v>0</v>
      </c>
      <c r="G11">
        <v>5</v>
      </c>
      <c r="H11">
        <f t="shared" si="2"/>
        <v>4.0999999999999996</v>
      </c>
      <c r="I11">
        <f t="shared" si="3"/>
        <v>684.69999999999993</v>
      </c>
      <c r="J11">
        <f t="shared" si="4"/>
        <v>25.05</v>
      </c>
      <c r="K11">
        <f t="shared" si="5"/>
        <v>233.724075</v>
      </c>
      <c r="L11">
        <f t="shared" si="6"/>
        <v>1.35</v>
      </c>
      <c r="M11">
        <f t="shared" si="7"/>
        <v>1273.6900012499998</v>
      </c>
      <c r="N11">
        <f t="shared" si="8"/>
        <v>1057.401903594623</v>
      </c>
      <c r="O11">
        <f t="shared" si="9"/>
        <v>1142.8390816386693</v>
      </c>
      <c r="P11">
        <f t="shared" si="10"/>
        <v>971.96472555057699</v>
      </c>
      <c r="Q11">
        <f t="shared" si="11"/>
        <v>1.0614827773423257</v>
      </c>
      <c r="R11">
        <v>1352</v>
      </c>
      <c r="S11">
        <f t="shared" si="12"/>
        <v>294.59809640537696</v>
      </c>
      <c r="T11">
        <f t="shared" si="13"/>
        <v>1118.2759249999999</v>
      </c>
      <c r="U11">
        <v>1352</v>
      </c>
      <c r="V11">
        <v>1406</v>
      </c>
      <c r="W11">
        <f t="shared" si="15"/>
        <v>0.45</v>
      </c>
      <c r="X11">
        <f t="shared" si="16"/>
        <v>0.31034482758620691</v>
      </c>
      <c r="Y11">
        <f t="shared" si="17"/>
        <v>238.03448275862073</v>
      </c>
      <c r="Z11">
        <f t="shared" si="18"/>
        <v>1.0344827586206897</v>
      </c>
      <c r="AA11">
        <f t="shared" si="19"/>
        <v>4.3104077586207268</v>
      </c>
    </row>
    <row r="12" spans="1:27">
      <c r="A12" t="s">
        <v>15</v>
      </c>
      <c r="C12">
        <v>4</v>
      </c>
      <c r="D12">
        <v>110</v>
      </c>
      <c r="E12">
        <v>30</v>
      </c>
      <c r="F12">
        <v>0</v>
      </c>
      <c r="G12">
        <v>10</v>
      </c>
      <c r="H12">
        <f t="shared" si="2"/>
        <v>7.2</v>
      </c>
      <c r="I12">
        <f t="shared" si="3"/>
        <v>1202.4000000000001</v>
      </c>
      <c r="J12">
        <f t="shared" si="4"/>
        <v>50.1</v>
      </c>
      <c r="K12">
        <f t="shared" si="5"/>
        <v>238.95884999999998</v>
      </c>
      <c r="L12">
        <f t="shared" si="6"/>
        <v>1.35</v>
      </c>
      <c r="M12">
        <f t="shared" si="7"/>
        <v>2013.4694475000001</v>
      </c>
      <c r="N12">
        <f t="shared" si="8"/>
        <v>1671.5577766384813</v>
      </c>
      <c r="O12">
        <f t="shared" si="9"/>
        <v>1802.4879823154058</v>
      </c>
      <c r="P12">
        <f t="shared" si="10"/>
        <v>1540.6275709615568</v>
      </c>
      <c r="Q12">
        <f t="shared" si="11"/>
        <v>1.0588688110699529</v>
      </c>
      <c r="R12">
        <v>2132</v>
      </c>
      <c r="S12">
        <f t="shared" si="12"/>
        <v>460.4422233615187</v>
      </c>
      <c r="T12">
        <f t="shared" si="13"/>
        <v>1893.04115</v>
      </c>
      <c r="U12">
        <v>2132</v>
      </c>
      <c r="V12">
        <v>2186</v>
      </c>
      <c r="W12">
        <f t="shared" si="15"/>
        <v>0.45</v>
      </c>
      <c r="X12">
        <f t="shared" si="16"/>
        <v>0.31034482758620691</v>
      </c>
      <c r="Y12">
        <f t="shared" si="17"/>
        <v>238.03448275862073</v>
      </c>
      <c r="Z12">
        <f t="shared" si="18"/>
        <v>1.0344827586206897</v>
      </c>
      <c r="AA12">
        <f t="shared" si="19"/>
        <v>-0.92436724137925808</v>
      </c>
    </row>
    <row r="13" spans="1:27">
      <c r="A13" t="s">
        <v>16</v>
      </c>
      <c r="C13">
        <v>4</v>
      </c>
      <c r="D13">
        <v>110</v>
      </c>
      <c r="E13">
        <v>25</v>
      </c>
      <c r="F13">
        <v>0</v>
      </c>
      <c r="G13">
        <v>3</v>
      </c>
      <c r="H13">
        <f t="shared" si="2"/>
        <v>6.7</v>
      </c>
      <c r="I13">
        <f t="shared" si="3"/>
        <v>1118.9000000000001</v>
      </c>
      <c r="J13">
        <f t="shared" si="4"/>
        <v>15.03</v>
      </c>
      <c r="K13">
        <f t="shared" si="5"/>
        <v>237.81525299999998</v>
      </c>
      <c r="L13">
        <f t="shared" si="6"/>
        <v>1.35</v>
      </c>
      <c r="M13">
        <f t="shared" si="7"/>
        <v>1851.8560915500002</v>
      </c>
      <c r="N13">
        <f t="shared" si="8"/>
        <v>1537.3883397581308</v>
      </c>
      <c r="O13">
        <f t="shared" si="9"/>
        <v>1658.3800686291036</v>
      </c>
      <c r="P13">
        <f t="shared" si="10"/>
        <v>1416.396610887158</v>
      </c>
      <c r="Q13">
        <f t="shared" si="11"/>
        <v>1.0589375756291335</v>
      </c>
      <c r="R13">
        <v>1961</v>
      </c>
      <c r="S13">
        <f t="shared" si="12"/>
        <v>423.61166024186923</v>
      </c>
      <c r="T13">
        <f t="shared" si="13"/>
        <v>1723.184747</v>
      </c>
      <c r="U13">
        <v>1961</v>
      </c>
      <c r="V13">
        <v>2015</v>
      </c>
      <c r="W13">
        <f t="shared" si="15"/>
        <v>0.45</v>
      </c>
      <c r="X13">
        <f t="shared" si="16"/>
        <v>0.31034482758620691</v>
      </c>
      <c r="Y13">
        <f t="shared" si="17"/>
        <v>238.03448275862073</v>
      </c>
      <c r="Z13">
        <f t="shared" si="18"/>
        <v>1.0344827586206897</v>
      </c>
      <c r="AA13">
        <f t="shared" si="19"/>
        <v>0.21922975862074168</v>
      </c>
    </row>
    <row r="14" spans="1:27">
      <c r="A14" t="s">
        <v>17</v>
      </c>
      <c r="C14">
        <v>4</v>
      </c>
      <c r="D14">
        <v>350</v>
      </c>
      <c r="E14">
        <v>45</v>
      </c>
      <c r="F14">
        <v>0</v>
      </c>
      <c r="G14">
        <v>10</v>
      </c>
      <c r="H14">
        <f t="shared" si="2"/>
        <v>13.5</v>
      </c>
      <c r="I14">
        <f t="shared" si="3"/>
        <v>2254.5</v>
      </c>
      <c r="J14">
        <f t="shared" si="4"/>
        <v>50.1</v>
      </c>
      <c r="K14">
        <f t="shared" si="5"/>
        <v>249.10625999999999</v>
      </c>
      <c r="L14">
        <f t="shared" si="6"/>
        <v>1.35</v>
      </c>
      <c r="M14">
        <f t="shared" si="7"/>
        <v>3447.503451</v>
      </c>
      <c r="N14">
        <f t="shared" si="8"/>
        <v>2862.0753151542676</v>
      </c>
      <c r="O14">
        <f t="shared" si="9"/>
        <v>3081.1920051656948</v>
      </c>
      <c r="P14">
        <f t="shared" si="10"/>
        <v>2642.9586251428404</v>
      </c>
    </row>
    <row r="15" spans="1:27">
      <c r="A15" t="s">
        <v>18</v>
      </c>
      <c r="C15">
        <v>4</v>
      </c>
      <c r="D15">
        <v>350</v>
      </c>
      <c r="E15">
        <v>45</v>
      </c>
      <c r="F15">
        <v>0</v>
      </c>
      <c r="G15">
        <v>10</v>
      </c>
      <c r="H15">
        <f t="shared" si="2"/>
        <v>13.5</v>
      </c>
      <c r="I15">
        <f t="shared" si="3"/>
        <v>2254.5</v>
      </c>
      <c r="J15">
        <f t="shared" si="4"/>
        <v>50.1</v>
      </c>
      <c r="K15">
        <f t="shared" si="5"/>
        <v>249.10625999999999</v>
      </c>
      <c r="L15">
        <f t="shared" si="6"/>
        <v>1.35</v>
      </c>
      <c r="M15">
        <f t="shared" si="7"/>
        <v>3447.503451</v>
      </c>
      <c r="N15">
        <f t="shared" si="8"/>
        <v>2862.0753151542676</v>
      </c>
      <c r="O15">
        <f t="shared" si="9"/>
        <v>3081.1920051656948</v>
      </c>
      <c r="P15">
        <f t="shared" si="10"/>
        <v>2642.9586251428404</v>
      </c>
    </row>
    <row r="16" spans="1:27">
      <c r="A16" t="s">
        <v>19</v>
      </c>
      <c r="C16">
        <v>4</v>
      </c>
      <c r="D16">
        <v>220</v>
      </c>
      <c r="E16">
        <v>25</v>
      </c>
      <c r="F16">
        <v>0</v>
      </c>
      <c r="G16">
        <v>10</v>
      </c>
      <c r="H16">
        <f t="shared" si="2"/>
        <v>8.9</v>
      </c>
      <c r="I16">
        <f t="shared" si="3"/>
        <v>1486.3</v>
      </c>
      <c r="J16">
        <f t="shared" si="4"/>
        <v>50.1</v>
      </c>
      <c r="K16">
        <f t="shared" si="5"/>
        <v>241.69704000000002</v>
      </c>
      <c r="L16">
        <f t="shared" si="6"/>
        <v>1.35</v>
      </c>
      <c r="M16">
        <f t="shared" si="7"/>
        <v>2400.431004</v>
      </c>
      <c r="N16">
        <f t="shared" si="8"/>
        <v>1992.8085409998839</v>
      </c>
      <c r="O16">
        <f t="shared" si="9"/>
        <v>2147.5350995924678</v>
      </c>
      <c r="P16">
        <f t="shared" si="10"/>
        <v>1838.0819824073001</v>
      </c>
    </row>
    <row r="20" spans="14:14">
      <c r="N20">
        <v>3761.3511800000001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4" sqref="A4:XFD16"/>
    </sheetView>
  </sheetViews>
  <sheetFormatPr defaultRowHeight="13.5"/>
  <sheetData>
    <row r="1" spans="1:27">
      <c r="A1" t="s">
        <v>23</v>
      </c>
      <c r="B1">
        <f>Sheet6!B1</f>
        <v>167</v>
      </c>
      <c r="D1" t="s">
        <v>3</v>
      </c>
      <c r="E1">
        <f>Sheet6!E1</f>
        <v>767</v>
      </c>
      <c r="F1" t="s">
        <v>24</v>
      </c>
      <c r="G1">
        <f>Sheet6!G1</f>
        <v>40</v>
      </c>
      <c r="K1">
        <f>K5/767</f>
        <v>0.31125599999999998</v>
      </c>
      <c r="L1">
        <f>K1*L5</f>
        <v>0.4201956</v>
      </c>
      <c r="N1" t="s">
        <v>25</v>
      </c>
      <c r="R1">
        <f>Sheet6!G2</f>
        <v>30</v>
      </c>
      <c r="V1" t="s">
        <v>26</v>
      </c>
      <c r="W1">
        <v>459</v>
      </c>
    </row>
    <row r="2" spans="1:27">
      <c r="A2" t="s">
        <v>28</v>
      </c>
      <c r="B2">
        <v>6</v>
      </c>
      <c r="E2">
        <f>E1*0.3</f>
        <v>230.1</v>
      </c>
      <c r="J2">
        <f>16/(I5*L5)</f>
        <v>1.0138453252225706E-2</v>
      </c>
      <c r="K2">
        <f t="shared" ref="K2:K3" si="0">K6/767</f>
        <v>0.30760199999999999</v>
      </c>
      <c r="L2">
        <f t="shared" ref="L2:L3" si="1">K2*L6</f>
        <v>0.41526269999999998</v>
      </c>
      <c r="N2">
        <f>Sheet6!I3</f>
        <v>700</v>
      </c>
      <c r="R2">
        <v>96</v>
      </c>
      <c r="V2" t="s">
        <v>27</v>
      </c>
      <c r="W2">
        <f>15*W1/784.3</f>
        <v>8.7785286242509244</v>
      </c>
    </row>
    <row r="3" spans="1:27">
      <c r="E3">
        <v>678</v>
      </c>
      <c r="H3">
        <f>(H7-10)/(H9-10)</f>
        <v>-0.5074626865671642</v>
      </c>
      <c r="K3">
        <f t="shared" si="0"/>
        <v>0.32469599999999998</v>
      </c>
      <c r="L3">
        <f t="shared" si="1"/>
        <v>0.4383396</v>
      </c>
    </row>
    <row r="4" spans="1:27">
      <c r="C4" t="s">
        <v>0</v>
      </c>
      <c r="I4" t="s">
        <v>1</v>
      </c>
      <c r="J4" t="s">
        <v>2</v>
      </c>
      <c r="K4" t="s">
        <v>3</v>
      </c>
      <c r="L4" t="s">
        <v>4</v>
      </c>
      <c r="M4" t="s">
        <v>5</v>
      </c>
      <c r="N4" t="s">
        <v>6</v>
      </c>
      <c r="O4" t="s">
        <v>7</v>
      </c>
      <c r="P4" t="s">
        <v>8</v>
      </c>
      <c r="R4" t="s">
        <v>44</v>
      </c>
      <c r="T4">
        <f>T5/I5</f>
        <v>1.5169090230966638</v>
      </c>
      <c r="U4">
        <v>767</v>
      </c>
      <c r="V4">
        <v>887</v>
      </c>
      <c r="W4" t="s">
        <v>45</v>
      </c>
      <c r="AA4">
        <v>230</v>
      </c>
    </row>
    <row r="5" spans="1:27">
      <c r="A5" t="s">
        <v>9</v>
      </c>
      <c r="C5">
        <v>4</v>
      </c>
      <c r="D5">
        <v>160</v>
      </c>
      <c r="E5">
        <v>15</v>
      </c>
      <c r="F5">
        <v>0</v>
      </c>
      <c r="G5">
        <v>10</v>
      </c>
      <c r="H5">
        <f>2*(100+D5+B$2*E5)/100</f>
        <v>7</v>
      </c>
      <c r="I5">
        <f>B$1*H5</f>
        <v>1169</v>
      </c>
      <c r="J5">
        <f>0.3*(2*B$1*(F5+G5*B$2)/100)</f>
        <v>60.12</v>
      </c>
      <c r="K5">
        <f>0.3*E$1*(100+0.014*(D5+E5*B$2+0.3*G5*B$2))/100</f>
        <v>238.73335199999997</v>
      </c>
      <c r="L5">
        <f>(200+G$1+R$1)/200</f>
        <v>1.35</v>
      </c>
      <c r="M5">
        <f>(I5+J5+K5)*L5</f>
        <v>1981.6020251999998</v>
      </c>
      <c r="N5">
        <f>M5*(EXP(-$N$2/$N$20))</f>
        <v>1645.1018313381303</v>
      </c>
      <c r="O5">
        <f>(N5+R$2)*(105+G$1)/((200+G$1+R$1)*0.5)-R$2</f>
        <v>1774.072337363177</v>
      </c>
      <c r="P5">
        <f>(N5+R$2)*(95+R$1)/((200+G$1+R$1)*0.5)-R$2</f>
        <v>1516.1313253130836</v>
      </c>
      <c r="Q5">
        <f>R5/M5</f>
        <v>1.015340100793918</v>
      </c>
      <c r="R5">
        <v>2012</v>
      </c>
      <c r="S5">
        <f>R5-N5</f>
        <v>366.8981686618697</v>
      </c>
      <c r="T5">
        <f>U5-K5</f>
        <v>1773.266648</v>
      </c>
      <c r="U5">
        <f>R5</f>
        <v>2012</v>
      </c>
      <c r="V5">
        <v>2066</v>
      </c>
      <c r="W5">
        <f>(V5-U5)/(V$4-U$4)</f>
        <v>0.45</v>
      </c>
      <c r="X5">
        <f>W5/1.45</f>
        <v>0.31034482758620691</v>
      </c>
      <c r="Y5">
        <f>W5*767/1.45</f>
        <v>238.03448275862073</v>
      </c>
      <c r="Z5">
        <f>W5/0.3/1.45</f>
        <v>1.0344827586206897</v>
      </c>
      <c r="AA5">
        <f>Y5-K5</f>
        <v>-0.69886924137924211</v>
      </c>
    </row>
    <row r="6" spans="1:27">
      <c r="A6" t="s">
        <v>10</v>
      </c>
      <c r="C6">
        <v>2</v>
      </c>
      <c r="D6">
        <v>100</v>
      </c>
      <c r="E6">
        <v>12</v>
      </c>
      <c r="F6">
        <v>0</v>
      </c>
      <c r="G6">
        <v>5</v>
      </c>
      <c r="H6">
        <f t="shared" ref="H6:H16" si="2">2*(100+D6+B$2*E6)/100</f>
        <v>5.44</v>
      </c>
      <c r="I6">
        <f t="shared" ref="I6:I16" si="3">B$1*H6</f>
        <v>908.48</v>
      </c>
      <c r="J6">
        <f t="shared" ref="J6:J16" si="4">0.3*(2*B$1*(F6+G6*B$2)/100)</f>
        <v>30.06</v>
      </c>
      <c r="K6">
        <f t="shared" ref="K6:K16" si="5">0.3*E$1*(100+0.014*(D6+E6*B$2+0.3*G6*B$2))/100</f>
        <v>235.930734</v>
      </c>
      <c r="L6">
        <f t="shared" ref="L6:L16" si="6">(200+G$1+R$1)/200</f>
        <v>1.35</v>
      </c>
      <c r="M6">
        <f t="shared" ref="M6:M16" si="7">(I6+J6+K6)*L6</f>
        <v>1585.5354909</v>
      </c>
      <c r="N6">
        <f t="shared" ref="N6:N16" si="8">M6*(EXP(-$N$2/$N$20))</f>
        <v>1316.2922254623418</v>
      </c>
      <c r="O6">
        <f t="shared" ref="O6:O16" si="9">(N6+R$2)*(105+G$1)/((200+G$1+R$1)*0.5)-R$2</f>
        <v>1420.9064643854781</v>
      </c>
      <c r="P6">
        <f t="shared" ref="P6:P16" si="10">(N6+R$2)*(95+R$1)/((200+G$1+R$1)*0.5)-R$2</f>
        <v>1211.6779865392052</v>
      </c>
      <c r="Q6">
        <f t="shared" ref="Q6:Q13" si="11">R6/M6</f>
        <v>1.0192140190332211</v>
      </c>
      <c r="R6">
        <v>1616</v>
      </c>
      <c r="S6">
        <f t="shared" ref="S6:S13" si="12">R6-N6</f>
        <v>299.70777453765822</v>
      </c>
      <c r="T6">
        <f t="shared" ref="T6:T13" si="13">U6-K6</f>
        <v>1380.069266</v>
      </c>
      <c r="U6">
        <f t="shared" ref="U6:U8" si="14">R6</f>
        <v>1616</v>
      </c>
      <c r="V6">
        <v>1670</v>
      </c>
      <c r="W6">
        <f t="shared" ref="W6:W13" si="15">(V6-U6)/(V$4-U$4)</f>
        <v>0.45</v>
      </c>
      <c r="X6">
        <f t="shared" ref="X6:X13" si="16">W6/1.45</f>
        <v>0.31034482758620691</v>
      </c>
      <c r="Y6">
        <f t="shared" ref="Y6:Y13" si="17">W6*767/1.45</f>
        <v>238.03448275862073</v>
      </c>
      <c r="Z6">
        <f t="shared" ref="Z6:Z13" si="18">W6/0.3/1.45</f>
        <v>1.0344827586206897</v>
      </c>
      <c r="AA6">
        <f t="shared" ref="AA6:AA13" si="19">Y6-K6</f>
        <v>2.1037487586207249</v>
      </c>
    </row>
    <row r="7" spans="1:27">
      <c r="A7" t="s">
        <v>11</v>
      </c>
      <c r="C7">
        <v>2</v>
      </c>
      <c r="D7">
        <v>330</v>
      </c>
      <c r="E7">
        <v>40</v>
      </c>
      <c r="F7">
        <v>0</v>
      </c>
      <c r="G7">
        <v>10</v>
      </c>
      <c r="H7">
        <f t="shared" si="2"/>
        <v>13.4</v>
      </c>
      <c r="I7">
        <f t="shared" si="3"/>
        <v>2237.8000000000002</v>
      </c>
      <c r="J7">
        <f t="shared" si="4"/>
        <v>60.12</v>
      </c>
      <c r="K7">
        <f t="shared" si="5"/>
        <v>249.041832</v>
      </c>
      <c r="L7">
        <f t="shared" si="6"/>
        <v>1.35</v>
      </c>
      <c r="M7">
        <f t="shared" si="7"/>
        <v>3438.3984732000004</v>
      </c>
      <c r="N7">
        <f t="shared" si="8"/>
        <v>2854.516473639882</v>
      </c>
      <c r="O7">
        <f t="shared" si="9"/>
        <v>3073.0732494650583</v>
      </c>
      <c r="P7">
        <f t="shared" si="10"/>
        <v>2635.9596978147056</v>
      </c>
      <c r="Q7">
        <f t="shared" si="11"/>
        <v>0.99668494699237342</v>
      </c>
      <c r="R7">
        <v>3427</v>
      </c>
      <c r="S7">
        <f t="shared" si="12"/>
        <v>572.48352636011805</v>
      </c>
      <c r="T7">
        <f t="shared" si="13"/>
        <v>3177.9581680000001</v>
      </c>
      <c r="U7">
        <f t="shared" si="14"/>
        <v>3427</v>
      </c>
      <c r="V7">
        <v>3484</v>
      </c>
      <c r="W7">
        <f t="shared" si="15"/>
        <v>0.47499999999999998</v>
      </c>
      <c r="X7">
        <f t="shared" si="16"/>
        <v>0.32758620689655171</v>
      </c>
      <c r="Y7">
        <f t="shared" si="17"/>
        <v>251.25862068965517</v>
      </c>
      <c r="Z7">
        <f t="shared" si="18"/>
        <v>1.0919540229885056</v>
      </c>
      <c r="AA7">
        <f t="shared" si="19"/>
        <v>2.2167886896551749</v>
      </c>
    </row>
    <row r="8" spans="1:27">
      <c r="A8" t="s">
        <v>12</v>
      </c>
      <c r="C8">
        <v>4</v>
      </c>
      <c r="D8">
        <v>50</v>
      </c>
      <c r="E8">
        <v>12</v>
      </c>
      <c r="F8">
        <v>0</v>
      </c>
      <c r="G8">
        <v>2</v>
      </c>
      <c r="H8">
        <f t="shared" si="2"/>
        <v>4.4400000000000004</v>
      </c>
      <c r="I8">
        <f t="shared" si="3"/>
        <v>741.48</v>
      </c>
      <c r="J8">
        <f t="shared" si="4"/>
        <v>12.023999999999999</v>
      </c>
      <c r="K8">
        <f t="shared" si="5"/>
        <v>234.14607839999996</v>
      </c>
      <c r="L8">
        <f t="shared" si="6"/>
        <v>1.35</v>
      </c>
      <c r="M8">
        <f t="shared" si="7"/>
        <v>1333.3276058400002</v>
      </c>
      <c r="N8">
        <f t="shared" si="8"/>
        <v>1106.9123155138514</v>
      </c>
      <c r="O8">
        <f t="shared" si="9"/>
        <v>1196.0169314778404</v>
      </c>
      <c r="P8">
        <f t="shared" si="10"/>
        <v>1017.8076995498623</v>
      </c>
      <c r="Q8">
        <f t="shared" si="11"/>
        <v>1.0155043622208484</v>
      </c>
      <c r="R8">
        <v>1354</v>
      </c>
      <c r="S8">
        <f t="shared" si="12"/>
        <v>247.08768448614865</v>
      </c>
      <c r="T8">
        <f t="shared" si="13"/>
        <v>1119.8539215999999</v>
      </c>
      <c r="U8">
        <f t="shared" si="14"/>
        <v>1354</v>
      </c>
      <c r="V8">
        <v>1407</v>
      </c>
      <c r="W8">
        <f t="shared" si="15"/>
        <v>0.44166666666666665</v>
      </c>
      <c r="X8">
        <f t="shared" si="16"/>
        <v>0.3045977011494253</v>
      </c>
      <c r="Y8">
        <f t="shared" si="17"/>
        <v>233.62643678160919</v>
      </c>
      <c r="Z8">
        <f t="shared" si="18"/>
        <v>1.0153256704980844</v>
      </c>
      <c r="AA8">
        <f t="shared" si="19"/>
        <v>-0.5196416183907786</v>
      </c>
    </row>
    <row r="9" spans="1:27">
      <c r="A9" t="s">
        <v>13</v>
      </c>
      <c r="C9">
        <v>4</v>
      </c>
      <c r="D9">
        <v>5</v>
      </c>
      <c r="E9">
        <v>10</v>
      </c>
      <c r="F9">
        <v>0</v>
      </c>
      <c r="G9">
        <v>10</v>
      </c>
      <c r="H9">
        <f t="shared" si="2"/>
        <v>3.3</v>
      </c>
      <c r="I9">
        <f t="shared" si="3"/>
        <v>551.1</v>
      </c>
      <c r="J9">
        <f t="shared" si="4"/>
        <v>60.12</v>
      </c>
      <c r="K9">
        <f t="shared" si="5"/>
        <v>232.77376200000003</v>
      </c>
      <c r="L9">
        <f t="shared" si="6"/>
        <v>1.35</v>
      </c>
      <c r="M9">
        <f t="shared" si="7"/>
        <v>1139.3915787000001</v>
      </c>
      <c r="N9">
        <f t="shared" si="8"/>
        <v>945.90899125743067</v>
      </c>
      <c r="O9">
        <f t="shared" si="9"/>
        <v>1023.0874350542774</v>
      </c>
      <c r="P9">
        <f t="shared" si="10"/>
        <v>868.73054746058392</v>
      </c>
      <c r="Q9">
        <f t="shared" si="11"/>
        <v>1.0075552790286741</v>
      </c>
      <c r="R9">
        <v>1148</v>
      </c>
      <c r="S9">
        <f t="shared" si="12"/>
        <v>202.09100874256933</v>
      </c>
      <c r="T9">
        <f t="shared" si="13"/>
        <v>915.22623799999997</v>
      </c>
      <c r="U9">
        <v>1148</v>
      </c>
      <c r="V9">
        <v>1202</v>
      </c>
      <c r="W9">
        <f t="shared" si="15"/>
        <v>0.45</v>
      </c>
      <c r="X9">
        <f t="shared" si="16"/>
        <v>0.31034482758620691</v>
      </c>
      <c r="Y9">
        <f t="shared" si="17"/>
        <v>238.03448275862073</v>
      </c>
      <c r="Z9">
        <f t="shared" si="18"/>
        <v>1.0344827586206897</v>
      </c>
      <c r="AA9">
        <f t="shared" si="19"/>
        <v>5.2607207586206925</v>
      </c>
    </row>
    <row r="10" spans="1:27">
      <c r="A10" t="s">
        <v>14</v>
      </c>
      <c r="C10">
        <v>4</v>
      </c>
      <c r="D10">
        <v>120</v>
      </c>
      <c r="E10">
        <v>20</v>
      </c>
      <c r="F10">
        <v>0</v>
      </c>
      <c r="G10">
        <v>10</v>
      </c>
      <c r="H10">
        <f t="shared" si="2"/>
        <v>6.8</v>
      </c>
      <c r="I10">
        <f t="shared" si="3"/>
        <v>1135.5999999999999</v>
      </c>
      <c r="J10">
        <f t="shared" si="4"/>
        <v>60.12</v>
      </c>
      <c r="K10">
        <f t="shared" si="5"/>
        <v>238.41121199999998</v>
      </c>
      <c r="L10">
        <f t="shared" si="6"/>
        <v>1.35</v>
      </c>
      <c r="M10">
        <f t="shared" si="7"/>
        <v>1936.0771361999998</v>
      </c>
      <c r="N10">
        <f t="shared" si="8"/>
        <v>1607.3076237662005</v>
      </c>
      <c r="O10">
        <f t="shared" si="9"/>
        <v>1733.4785588599932</v>
      </c>
      <c r="P10">
        <f t="shared" si="10"/>
        <v>1481.1366886724079</v>
      </c>
      <c r="Q10">
        <f t="shared" si="11"/>
        <v>1.0020261918942444</v>
      </c>
      <c r="R10">
        <v>1940</v>
      </c>
      <c r="S10">
        <f t="shared" si="12"/>
        <v>332.69237623379945</v>
      </c>
      <c r="T10">
        <f t="shared" si="13"/>
        <v>1701.588788</v>
      </c>
      <c r="U10">
        <v>1940</v>
      </c>
      <c r="V10">
        <v>1995</v>
      </c>
      <c r="W10">
        <f t="shared" si="15"/>
        <v>0.45833333333333331</v>
      </c>
      <c r="X10">
        <f t="shared" si="16"/>
        <v>0.31609195402298851</v>
      </c>
      <c r="Y10">
        <f t="shared" si="17"/>
        <v>242.44252873563215</v>
      </c>
      <c r="Z10">
        <f t="shared" si="18"/>
        <v>1.053639846743295</v>
      </c>
      <c r="AA10">
        <f t="shared" si="19"/>
        <v>4.0313167356321742</v>
      </c>
    </row>
    <row r="11" spans="1:27">
      <c r="A11" t="s">
        <v>15</v>
      </c>
      <c r="C11">
        <v>4</v>
      </c>
      <c r="D11">
        <v>30</v>
      </c>
      <c r="E11">
        <v>15</v>
      </c>
      <c r="F11">
        <v>0</v>
      </c>
      <c r="G11">
        <v>5</v>
      </c>
      <c r="H11">
        <f t="shared" si="2"/>
        <v>4.4000000000000004</v>
      </c>
      <c r="I11">
        <f t="shared" si="3"/>
        <v>734.80000000000007</v>
      </c>
      <c r="J11">
        <f t="shared" si="4"/>
        <v>30.06</v>
      </c>
      <c r="K11">
        <f t="shared" si="5"/>
        <v>234.25560599999997</v>
      </c>
      <c r="L11">
        <f t="shared" si="6"/>
        <v>1.35</v>
      </c>
      <c r="M11">
        <f t="shared" si="7"/>
        <v>1348.8060680999999</v>
      </c>
      <c r="N11">
        <f t="shared" si="8"/>
        <v>1119.7623460883074</v>
      </c>
      <c r="O11">
        <f t="shared" si="9"/>
        <v>1209.8188161689227</v>
      </c>
      <c r="P11">
        <f t="shared" si="10"/>
        <v>1029.705876007692</v>
      </c>
      <c r="Q11">
        <f t="shared" si="11"/>
        <v>1.0023679696996761</v>
      </c>
      <c r="R11">
        <v>1352</v>
      </c>
      <c r="S11">
        <f t="shared" si="12"/>
        <v>232.23765391169263</v>
      </c>
      <c r="T11">
        <f t="shared" si="13"/>
        <v>1117.7443940000001</v>
      </c>
      <c r="U11">
        <v>1352</v>
      </c>
      <c r="V11">
        <v>1406</v>
      </c>
      <c r="W11">
        <f t="shared" si="15"/>
        <v>0.45</v>
      </c>
      <c r="X11">
        <f t="shared" si="16"/>
        <v>0.31034482758620691</v>
      </c>
      <c r="Y11">
        <f t="shared" si="17"/>
        <v>238.03448275862073</v>
      </c>
      <c r="Z11">
        <f t="shared" si="18"/>
        <v>1.0344827586206897</v>
      </c>
      <c r="AA11">
        <f t="shared" si="19"/>
        <v>3.7788767586207541</v>
      </c>
    </row>
    <row r="12" spans="1:27">
      <c r="A12" t="s">
        <v>15</v>
      </c>
      <c r="C12">
        <v>4</v>
      </c>
      <c r="D12">
        <v>110</v>
      </c>
      <c r="E12">
        <v>30</v>
      </c>
      <c r="F12">
        <v>0</v>
      </c>
      <c r="G12">
        <v>10</v>
      </c>
      <c r="H12">
        <f t="shared" si="2"/>
        <v>7.8</v>
      </c>
      <c r="I12">
        <f t="shared" si="3"/>
        <v>1302.5999999999999</v>
      </c>
      <c r="J12">
        <f t="shared" si="4"/>
        <v>60.12</v>
      </c>
      <c r="K12">
        <f t="shared" si="5"/>
        <v>240.02191199999999</v>
      </c>
      <c r="L12">
        <f t="shared" si="6"/>
        <v>1.35</v>
      </c>
      <c r="M12">
        <f t="shared" si="7"/>
        <v>2163.7015812</v>
      </c>
      <c r="N12">
        <f t="shared" si="8"/>
        <v>1796.2786616258493</v>
      </c>
      <c r="O12">
        <f t="shared" si="9"/>
        <v>1936.4474513759121</v>
      </c>
      <c r="P12">
        <f t="shared" si="10"/>
        <v>1656.1098718757864</v>
      </c>
      <c r="Q12">
        <f t="shared" si="11"/>
        <v>0.98534845032445828</v>
      </c>
      <c r="R12">
        <v>2132</v>
      </c>
      <c r="S12">
        <f t="shared" si="12"/>
        <v>335.72133837415072</v>
      </c>
      <c r="T12">
        <f t="shared" si="13"/>
        <v>1891.9780880000001</v>
      </c>
      <c r="U12">
        <v>2132</v>
      </c>
      <c r="V12">
        <v>2186</v>
      </c>
      <c r="W12">
        <f t="shared" si="15"/>
        <v>0.45</v>
      </c>
      <c r="X12">
        <f t="shared" si="16"/>
        <v>0.31034482758620691</v>
      </c>
      <c r="Y12">
        <f t="shared" si="17"/>
        <v>238.03448275862073</v>
      </c>
      <c r="Z12">
        <f t="shared" si="18"/>
        <v>1.0344827586206897</v>
      </c>
      <c r="AA12">
        <f t="shared" si="19"/>
        <v>-1.9874292413792602</v>
      </c>
    </row>
    <row r="13" spans="1:27">
      <c r="A13" t="s">
        <v>16</v>
      </c>
      <c r="C13">
        <v>4</v>
      </c>
      <c r="D13">
        <v>110</v>
      </c>
      <c r="E13">
        <v>25</v>
      </c>
      <c r="F13">
        <v>0</v>
      </c>
      <c r="G13">
        <v>3</v>
      </c>
      <c r="H13">
        <f t="shared" si="2"/>
        <v>7.2</v>
      </c>
      <c r="I13">
        <f t="shared" si="3"/>
        <v>1202.4000000000001</v>
      </c>
      <c r="J13">
        <f t="shared" si="4"/>
        <v>18.035999999999998</v>
      </c>
      <c r="K13">
        <f t="shared" si="5"/>
        <v>238.6495956</v>
      </c>
      <c r="L13">
        <f t="shared" si="6"/>
        <v>1.35</v>
      </c>
      <c r="M13">
        <f t="shared" si="7"/>
        <v>1969.7655540600001</v>
      </c>
      <c r="N13">
        <f t="shared" si="8"/>
        <v>1635.2753373694288</v>
      </c>
      <c r="O13">
        <f t="shared" si="9"/>
        <v>1763.5179549523496</v>
      </c>
      <c r="P13">
        <f t="shared" si="10"/>
        <v>1507.0327197865081</v>
      </c>
      <c r="Q13">
        <f t="shared" si="11"/>
        <v>0.99554995058070084</v>
      </c>
      <c r="R13">
        <v>1961</v>
      </c>
      <c r="S13">
        <f t="shared" si="12"/>
        <v>325.72466263057117</v>
      </c>
      <c r="T13">
        <f t="shared" si="13"/>
        <v>1722.3504044000001</v>
      </c>
      <c r="U13">
        <v>1961</v>
      </c>
      <c r="V13">
        <v>2015</v>
      </c>
      <c r="W13">
        <f t="shared" si="15"/>
        <v>0.45</v>
      </c>
      <c r="X13">
        <f t="shared" si="16"/>
        <v>0.31034482758620691</v>
      </c>
      <c r="Y13">
        <f t="shared" si="17"/>
        <v>238.03448275862073</v>
      </c>
      <c r="Z13">
        <f t="shared" si="18"/>
        <v>1.0344827586206897</v>
      </c>
      <c r="AA13">
        <f t="shared" si="19"/>
        <v>-0.61511284137927191</v>
      </c>
    </row>
    <row r="14" spans="1:27">
      <c r="A14" t="s">
        <v>17</v>
      </c>
      <c r="C14">
        <v>4</v>
      </c>
      <c r="D14">
        <v>350</v>
      </c>
      <c r="E14">
        <v>45</v>
      </c>
      <c r="F14">
        <v>0</v>
      </c>
      <c r="G14">
        <v>10</v>
      </c>
      <c r="H14">
        <f t="shared" si="2"/>
        <v>14.4</v>
      </c>
      <c r="I14">
        <f t="shared" si="3"/>
        <v>2404.8000000000002</v>
      </c>
      <c r="J14">
        <f t="shared" si="4"/>
        <v>60.12</v>
      </c>
      <c r="K14">
        <f t="shared" si="5"/>
        <v>250.65253199999998</v>
      </c>
      <c r="L14">
        <f t="shared" si="6"/>
        <v>1.35</v>
      </c>
      <c r="M14">
        <f t="shared" si="7"/>
        <v>3666.0229182000003</v>
      </c>
      <c r="N14">
        <f t="shared" si="8"/>
        <v>3043.4875114995302</v>
      </c>
      <c r="O14">
        <f t="shared" si="9"/>
        <v>3276.0421419809772</v>
      </c>
      <c r="P14">
        <f t="shared" si="10"/>
        <v>2810.9328810180837</v>
      </c>
    </row>
    <row r="15" spans="1:27">
      <c r="A15" t="s">
        <v>18</v>
      </c>
      <c r="C15">
        <v>4</v>
      </c>
      <c r="D15">
        <v>350</v>
      </c>
      <c r="E15">
        <v>45</v>
      </c>
      <c r="F15">
        <v>0</v>
      </c>
      <c r="G15">
        <v>10</v>
      </c>
      <c r="H15">
        <f t="shared" si="2"/>
        <v>14.4</v>
      </c>
      <c r="I15">
        <f t="shared" si="3"/>
        <v>2404.8000000000002</v>
      </c>
      <c r="J15">
        <f t="shared" si="4"/>
        <v>60.12</v>
      </c>
      <c r="K15">
        <f t="shared" si="5"/>
        <v>250.65253199999998</v>
      </c>
      <c r="L15">
        <f t="shared" si="6"/>
        <v>1.35</v>
      </c>
      <c r="M15">
        <f t="shared" si="7"/>
        <v>3666.0229182000003</v>
      </c>
      <c r="N15">
        <f t="shared" si="8"/>
        <v>3043.4875114995302</v>
      </c>
      <c r="O15">
        <f t="shared" si="9"/>
        <v>3276.0421419809772</v>
      </c>
      <c r="P15">
        <f t="shared" si="10"/>
        <v>2810.9328810180837</v>
      </c>
    </row>
    <row r="16" spans="1:27">
      <c r="A16" t="s">
        <v>19</v>
      </c>
      <c r="C16">
        <v>4</v>
      </c>
      <c r="D16">
        <v>220</v>
      </c>
      <c r="E16">
        <v>25</v>
      </c>
      <c r="F16">
        <v>0</v>
      </c>
      <c r="G16">
        <v>10</v>
      </c>
      <c r="H16">
        <f t="shared" si="2"/>
        <v>9.4</v>
      </c>
      <c r="I16">
        <f t="shared" si="3"/>
        <v>1569.8</v>
      </c>
      <c r="J16">
        <f t="shared" si="4"/>
        <v>60.12</v>
      </c>
      <c r="K16">
        <f t="shared" si="5"/>
        <v>242.59903199999999</v>
      </c>
      <c r="L16">
        <f t="shared" si="6"/>
        <v>1.35</v>
      </c>
      <c r="M16">
        <f t="shared" si="7"/>
        <v>2527.9006932000002</v>
      </c>
      <c r="N16">
        <f t="shared" si="8"/>
        <v>2098.632322201287</v>
      </c>
      <c r="O16">
        <f t="shared" si="9"/>
        <v>2261.1976794013822</v>
      </c>
      <c r="P16">
        <f t="shared" si="10"/>
        <v>1936.0669650011916</v>
      </c>
    </row>
    <row r="20" spans="14:14">
      <c r="N20">
        <v>3761.3511800000001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4" sqref="A4:XFD16"/>
    </sheetView>
  </sheetViews>
  <sheetFormatPr defaultRowHeight="13.5"/>
  <sheetData>
    <row r="1" spans="1:27">
      <c r="A1" t="s">
        <v>23</v>
      </c>
      <c r="B1">
        <f>Sheet6!B1</f>
        <v>167</v>
      </c>
      <c r="D1" t="s">
        <v>3</v>
      </c>
      <c r="E1">
        <f>Sheet6!E1</f>
        <v>767</v>
      </c>
      <c r="F1" t="s">
        <v>24</v>
      </c>
      <c r="G1">
        <f>Sheet6!G1</f>
        <v>40</v>
      </c>
      <c r="K1">
        <f>K5/767</f>
        <v>0.31201200000000001</v>
      </c>
      <c r="L1">
        <f>K1*L5</f>
        <v>0.42121620000000004</v>
      </c>
      <c r="N1" t="s">
        <v>25</v>
      </c>
      <c r="R1">
        <f>Sheet6!G2</f>
        <v>30</v>
      </c>
      <c r="V1" t="s">
        <v>26</v>
      </c>
      <c r="W1">
        <v>459</v>
      </c>
    </row>
    <row r="2" spans="1:27">
      <c r="A2" t="s">
        <v>28</v>
      </c>
      <c r="B2">
        <v>7</v>
      </c>
      <c r="E2">
        <f>E1*0.3</f>
        <v>230.1</v>
      </c>
      <c r="J2">
        <f>16/(I5*L5)</f>
        <v>9.7218044884356085E-3</v>
      </c>
      <c r="K2">
        <f t="shared" ref="K2:K3" si="0">K6/767</f>
        <v>0.30816899999999997</v>
      </c>
      <c r="L2">
        <f t="shared" ref="L2:L3" si="1">K2*L6</f>
        <v>0.41602814999999999</v>
      </c>
      <c r="N2">
        <f>Sheet6!I3</f>
        <v>700</v>
      </c>
      <c r="R2">
        <v>96</v>
      </c>
      <c r="V2" t="s">
        <v>27</v>
      </c>
      <c r="W2">
        <f>15*W1/784.3</f>
        <v>8.7785286242509244</v>
      </c>
    </row>
    <row r="3" spans="1:27">
      <c r="E3">
        <v>678</v>
      </c>
      <c r="H3">
        <f>(H7-10)/(H9-10)</f>
        <v>-0.64615384615384608</v>
      </c>
      <c r="K3">
        <f t="shared" si="0"/>
        <v>0.32650200000000001</v>
      </c>
      <c r="L3">
        <f t="shared" si="1"/>
        <v>0.44077770000000005</v>
      </c>
    </row>
    <row r="4" spans="1:27">
      <c r="C4" t="s">
        <v>0</v>
      </c>
      <c r="I4" t="s">
        <v>1</v>
      </c>
      <c r="J4" t="s">
        <v>2</v>
      </c>
      <c r="K4" t="s">
        <v>3</v>
      </c>
      <c r="L4" t="s">
        <v>4</v>
      </c>
      <c r="M4" t="s">
        <v>5</v>
      </c>
      <c r="N4" t="s">
        <v>6</v>
      </c>
      <c r="O4" t="s">
        <v>7</v>
      </c>
      <c r="P4" t="s">
        <v>8</v>
      </c>
      <c r="R4" t="s">
        <v>44</v>
      </c>
      <c r="T4">
        <f>T5/I5</f>
        <v>1.4540946567139694</v>
      </c>
      <c r="U4">
        <v>767</v>
      </c>
      <c r="V4">
        <v>887</v>
      </c>
      <c r="W4" t="s">
        <v>45</v>
      </c>
      <c r="AA4">
        <v>230</v>
      </c>
    </row>
    <row r="5" spans="1:27">
      <c r="A5" t="s">
        <v>9</v>
      </c>
      <c r="C5">
        <v>4</v>
      </c>
      <c r="D5">
        <v>160</v>
      </c>
      <c r="E5">
        <v>15</v>
      </c>
      <c r="F5">
        <v>0</v>
      </c>
      <c r="G5">
        <v>10</v>
      </c>
      <c r="H5">
        <f>2*(100+D5+B$2*E5)/100</f>
        <v>7.3</v>
      </c>
      <c r="I5">
        <f>B$1*H5</f>
        <v>1219.0999999999999</v>
      </c>
      <c r="J5">
        <f>0.3*(2*B$1*(F5+G5*B$2)/100)</f>
        <v>70.14</v>
      </c>
      <c r="K5">
        <f>0.3*E$1*(100+0.014*(D5+E5*B$2+0.3*G5*B$2))/100</f>
        <v>239.31320400000001</v>
      </c>
      <c r="L5">
        <f>(200+G$1+R$1)/200</f>
        <v>1.35</v>
      </c>
      <c r="M5">
        <f>(I5+J5+K5)*L5</f>
        <v>2063.5468254000002</v>
      </c>
      <c r="N5">
        <f>M5*(EXP(-$N$2/$N$20))</f>
        <v>1713.1314049676041</v>
      </c>
      <c r="O5">
        <f>(N5+R$2)*(105+G$1)/((200+G$1+R$1)*0.5)-R$2</f>
        <v>1847.1411386689081</v>
      </c>
      <c r="P5">
        <f>(N5+R$2)*(95+R$1)/((200+G$1+R$1)*0.5)-R$2</f>
        <v>1579.1216712663002</v>
      </c>
      <c r="Q5">
        <f>R5/M5</f>
        <v>0.97502027830649862</v>
      </c>
      <c r="R5">
        <v>2012</v>
      </c>
      <c r="S5">
        <f>R5-N5</f>
        <v>298.86859503239589</v>
      </c>
      <c r="T5">
        <f>U5-K5</f>
        <v>1772.686796</v>
      </c>
      <c r="U5">
        <f>R5</f>
        <v>2012</v>
      </c>
      <c r="V5">
        <v>2066</v>
      </c>
      <c r="W5">
        <f>(V5-U5)/(V$4-U$4)</f>
        <v>0.45</v>
      </c>
      <c r="X5">
        <f>W5/1.45</f>
        <v>0.31034482758620691</v>
      </c>
      <c r="Y5">
        <f>W5*767/1.45</f>
        <v>238.03448275862073</v>
      </c>
      <c r="Z5">
        <f>W5/0.3/1.45</f>
        <v>1.0344827586206897</v>
      </c>
      <c r="AA5">
        <f>Y5-K5</f>
        <v>-1.2787212413792872</v>
      </c>
    </row>
    <row r="6" spans="1:27">
      <c r="A6" t="s">
        <v>10</v>
      </c>
      <c r="C6">
        <v>2</v>
      </c>
      <c r="D6">
        <v>100</v>
      </c>
      <c r="E6">
        <v>12</v>
      </c>
      <c r="F6">
        <v>0</v>
      </c>
      <c r="G6">
        <v>5</v>
      </c>
      <c r="H6">
        <f t="shared" ref="H6:H16" si="2">2*(100+D6+B$2*E6)/100</f>
        <v>5.68</v>
      </c>
      <c r="I6">
        <f t="shared" ref="I6:I16" si="3">B$1*H6</f>
        <v>948.56</v>
      </c>
      <c r="J6">
        <f t="shared" ref="J6:J16" si="4">0.3*(2*B$1*(F6+G6*B$2)/100)</f>
        <v>35.07</v>
      </c>
      <c r="K6">
        <f t="shared" ref="K6:K16" si="5">0.3*E$1*(100+0.014*(D6+E6*B$2+0.3*G6*B$2))/100</f>
        <v>236.36562299999997</v>
      </c>
      <c r="L6">
        <f t="shared" ref="L6:L16" si="6">(200+G$1+R$1)/200</f>
        <v>1.35</v>
      </c>
      <c r="M6">
        <f t="shared" ref="M6:M16" si="7">(I6+J6+K6)*L6</f>
        <v>1646.9940910500002</v>
      </c>
      <c r="N6">
        <f t="shared" ref="N6:N16" si="8">M6*(EXP(-$N$2/$N$20))</f>
        <v>1367.3144056844471</v>
      </c>
      <c r="O6">
        <f t="shared" ref="O6:O16" si="9">(N6+R$2)*(105+G$1)/((200+G$1+R$1)*0.5)-R$2</f>
        <v>1475.7080653647765</v>
      </c>
      <c r="P6">
        <f t="shared" ref="P6:P16" si="10">(N6+R$2)*(95+R$1)/((200+G$1+R$1)*0.5)-R$2</f>
        <v>1258.9207460041177</v>
      </c>
      <c r="Q6">
        <f t="shared" ref="Q6:Q13" si="11">R6/M6</f>
        <v>0.98118141940008985</v>
      </c>
      <c r="R6">
        <v>1616</v>
      </c>
      <c r="S6">
        <f t="shared" ref="S6:S13" si="12">R6-N6</f>
        <v>248.68559431555286</v>
      </c>
      <c r="T6">
        <f t="shared" ref="T6:T13" si="13">U6-K6</f>
        <v>1379.6343770000001</v>
      </c>
      <c r="U6">
        <f t="shared" ref="U6:U8" si="14">R6</f>
        <v>1616</v>
      </c>
      <c r="V6">
        <v>1670</v>
      </c>
      <c r="W6">
        <f t="shared" ref="W6:W13" si="15">(V6-U6)/(V$4-U$4)</f>
        <v>0.45</v>
      </c>
      <c r="X6">
        <f t="shared" ref="X6:X13" si="16">W6/1.45</f>
        <v>0.31034482758620691</v>
      </c>
      <c r="Y6">
        <f t="shared" ref="Y6:Y13" si="17">W6*767/1.45</f>
        <v>238.03448275862073</v>
      </c>
      <c r="Z6">
        <f t="shared" ref="Z6:Z13" si="18">W6/0.3/1.45</f>
        <v>1.0344827586206897</v>
      </c>
      <c r="AA6">
        <f t="shared" ref="AA6:AA13" si="19">Y6-K6</f>
        <v>1.668859758620755</v>
      </c>
    </row>
    <row r="7" spans="1:27">
      <c r="A7" t="s">
        <v>11</v>
      </c>
      <c r="C7">
        <v>2</v>
      </c>
      <c r="D7">
        <v>330</v>
      </c>
      <c r="E7">
        <v>40</v>
      </c>
      <c r="F7">
        <v>0</v>
      </c>
      <c r="G7">
        <v>10</v>
      </c>
      <c r="H7">
        <f t="shared" si="2"/>
        <v>14.2</v>
      </c>
      <c r="I7">
        <f t="shared" si="3"/>
        <v>2371.4</v>
      </c>
      <c r="J7">
        <f t="shared" si="4"/>
        <v>70.14</v>
      </c>
      <c r="K7">
        <f t="shared" si="5"/>
        <v>250.42703399999999</v>
      </c>
      <c r="L7">
        <f t="shared" si="6"/>
        <v>1.35</v>
      </c>
      <c r="M7">
        <f t="shared" si="7"/>
        <v>3634.1554959</v>
      </c>
      <c r="N7">
        <f t="shared" si="8"/>
        <v>3017.0315661991795</v>
      </c>
      <c r="O7">
        <f t="shared" si="9"/>
        <v>3247.6264970287484</v>
      </c>
      <c r="P7">
        <f t="shared" si="10"/>
        <v>2786.4366353696105</v>
      </c>
      <c r="Q7">
        <f t="shared" si="11"/>
        <v>0.94299762458328773</v>
      </c>
      <c r="R7">
        <v>3427</v>
      </c>
      <c r="S7">
        <f t="shared" si="12"/>
        <v>409.96843380082055</v>
      </c>
      <c r="T7">
        <f t="shared" si="13"/>
        <v>3176.5729660000002</v>
      </c>
      <c r="U7">
        <f t="shared" si="14"/>
        <v>3427</v>
      </c>
      <c r="V7">
        <v>3484</v>
      </c>
      <c r="W7">
        <f t="shared" si="15"/>
        <v>0.47499999999999998</v>
      </c>
      <c r="X7">
        <f t="shared" si="16"/>
        <v>0.32758620689655171</v>
      </c>
      <c r="Y7">
        <f t="shared" si="17"/>
        <v>251.25862068965517</v>
      </c>
      <c r="Z7">
        <f t="shared" si="18"/>
        <v>1.0919540229885056</v>
      </c>
      <c r="AA7">
        <f t="shared" si="19"/>
        <v>0.83158668965518245</v>
      </c>
    </row>
    <row r="8" spans="1:27">
      <c r="A8" t="s">
        <v>12</v>
      </c>
      <c r="C8">
        <v>4</v>
      </c>
      <c r="D8">
        <v>50</v>
      </c>
      <c r="E8">
        <v>12</v>
      </c>
      <c r="F8">
        <v>0</v>
      </c>
      <c r="G8">
        <v>2</v>
      </c>
      <c r="H8">
        <f t="shared" si="2"/>
        <v>4.68</v>
      </c>
      <c r="I8">
        <f t="shared" si="3"/>
        <v>781.56</v>
      </c>
      <c r="J8">
        <f t="shared" si="4"/>
        <v>14.027999999999999</v>
      </c>
      <c r="K8">
        <f t="shared" si="5"/>
        <v>234.55197479999998</v>
      </c>
      <c r="L8">
        <f t="shared" si="6"/>
        <v>1.35</v>
      </c>
      <c r="M8">
        <f t="shared" si="7"/>
        <v>1390.6889659799999</v>
      </c>
      <c r="N8">
        <f t="shared" si="8"/>
        <v>1154.5330170544826</v>
      </c>
      <c r="O8">
        <f t="shared" si="9"/>
        <v>1247.1650923918517</v>
      </c>
      <c r="P8">
        <f t="shared" si="10"/>
        <v>1061.9009417171135</v>
      </c>
      <c r="Q8">
        <f t="shared" si="11"/>
        <v>0.97361813685337917</v>
      </c>
      <c r="R8">
        <v>1354</v>
      </c>
      <c r="S8">
        <f t="shared" si="12"/>
        <v>199.46698294551743</v>
      </c>
      <c r="T8">
        <f t="shared" si="13"/>
        <v>1119.4480252000001</v>
      </c>
      <c r="U8">
        <f t="shared" si="14"/>
        <v>1354</v>
      </c>
      <c r="V8">
        <v>1407</v>
      </c>
      <c r="W8">
        <f t="shared" si="15"/>
        <v>0.44166666666666665</v>
      </c>
      <c r="X8">
        <f t="shared" si="16"/>
        <v>0.3045977011494253</v>
      </c>
      <c r="Y8">
        <f t="shared" si="17"/>
        <v>233.62643678160919</v>
      </c>
      <c r="Z8">
        <f t="shared" si="18"/>
        <v>1.0153256704980844</v>
      </c>
      <c r="AA8">
        <f t="shared" si="19"/>
        <v>-0.92553801839079597</v>
      </c>
    </row>
    <row r="9" spans="1:27">
      <c r="A9" t="s">
        <v>13</v>
      </c>
      <c r="C9">
        <v>4</v>
      </c>
      <c r="D9">
        <v>5</v>
      </c>
      <c r="E9">
        <v>10</v>
      </c>
      <c r="F9">
        <v>0</v>
      </c>
      <c r="G9">
        <v>10</v>
      </c>
      <c r="H9">
        <f t="shared" si="2"/>
        <v>3.5</v>
      </c>
      <c r="I9">
        <f t="shared" si="3"/>
        <v>584.5</v>
      </c>
      <c r="J9">
        <f t="shared" si="4"/>
        <v>70.14</v>
      </c>
      <c r="K9">
        <f t="shared" si="5"/>
        <v>233.19254399999997</v>
      </c>
      <c r="L9">
        <f t="shared" si="6"/>
        <v>1.35</v>
      </c>
      <c r="M9">
        <f t="shared" si="7"/>
        <v>1198.5739344000001</v>
      </c>
      <c r="N9">
        <f t="shared" si="8"/>
        <v>995.04146110093927</v>
      </c>
      <c r="O9">
        <f t="shared" si="9"/>
        <v>1075.8593471084162</v>
      </c>
      <c r="P9">
        <f t="shared" si="10"/>
        <v>914.22357509346227</v>
      </c>
      <c r="Q9">
        <f t="shared" si="11"/>
        <v>0.95780491052868</v>
      </c>
      <c r="R9">
        <v>1148</v>
      </c>
      <c r="S9">
        <f t="shared" si="12"/>
        <v>152.95853889906073</v>
      </c>
      <c r="T9">
        <f t="shared" si="13"/>
        <v>914.807456</v>
      </c>
      <c r="U9">
        <v>1148</v>
      </c>
      <c r="V9">
        <v>1202</v>
      </c>
      <c r="W9">
        <f t="shared" si="15"/>
        <v>0.45</v>
      </c>
      <c r="X9">
        <f t="shared" si="16"/>
        <v>0.31034482758620691</v>
      </c>
      <c r="Y9">
        <f t="shared" si="17"/>
        <v>238.03448275862073</v>
      </c>
      <c r="Z9">
        <f t="shared" si="18"/>
        <v>1.0344827586206897</v>
      </c>
      <c r="AA9">
        <f t="shared" si="19"/>
        <v>4.8419387586207563</v>
      </c>
    </row>
    <row r="10" spans="1:27">
      <c r="A10" t="s">
        <v>14</v>
      </c>
      <c r="C10">
        <v>4</v>
      </c>
      <c r="D10">
        <v>120</v>
      </c>
      <c r="E10">
        <v>20</v>
      </c>
      <c r="F10">
        <v>0</v>
      </c>
      <c r="G10">
        <v>10</v>
      </c>
      <c r="H10">
        <f t="shared" si="2"/>
        <v>7.2</v>
      </c>
      <c r="I10">
        <f t="shared" si="3"/>
        <v>1202.4000000000001</v>
      </c>
      <c r="J10">
        <f t="shared" si="4"/>
        <v>70.14</v>
      </c>
      <c r="K10">
        <f t="shared" si="5"/>
        <v>239.15213400000002</v>
      </c>
      <c r="L10">
        <f t="shared" si="6"/>
        <v>1.35</v>
      </c>
      <c r="M10">
        <f t="shared" si="7"/>
        <v>2040.7843809000003</v>
      </c>
      <c r="N10">
        <f t="shared" si="8"/>
        <v>1694.2343011816392</v>
      </c>
      <c r="O10">
        <f t="shared" si="9"/>
        <v>1826.8442494173162</v>
      </c>
      <c r="P10">
        <f t="shared" si="10"/>
        <v>1561.6243529459623</v>
      </c>
      <c r="Q10">
        <f t="shared" si="11"/>
        <v>0.95061488031599217</v>
      </c>
      <c r="R10">
        <v>1940</v>
      </c>
      <c r="S10">
        <f t="shared" si="12"/>
        <v>245.76569881836076</v>
      </c>
      <c r="T10">
        <f t="shared" si="13"/>
        <v>1700.8478660000001</v>
      </c>
      <c r="U10">
        <v>1940</v>
      </c>
      <c r="V10">
        <v>1995</v>
      </c>
      <c r="W10">
        <f t="shared" si="15"/>
        <v>0.45833333333333331</v>
      </c>
      <c r="X10">
        <f t="shared" si="16"/>
        <v>0.31609195402298851</v>
      </c>
      <c r="Y10">
        <f t="shared" si="17"/>
        <v>242.44252873563215</v>
      </c>
      <c r="Z10">
        <f t="shared" si="18"/>
        <v>1.053639846743295</v>
      </c>
      <c r="AA10">
        <f t="shared" si="19"/>
        <v>3.2903947356321339</v>
      </c>
    </row>
    <row r="11" spans="1:27">
      <c r="A11" t="s">
        <v>15</v>
      </c>
      <c r="C11">
        <v>4</v>
      </c>
      <c r="D11">
        <v>30</v>
      </c>
      <c r="E11">
        <v>15</v>
      </c>
      <c r="F11">
        <v>0</v>
      </c>
      <c r="G11">
        <v>5</v>
      </c>
      <c r="H11">
        <f t="shared" si="2"/>
        <v>4.7</v>
      </c>
      <c r="I11">
        <f t="shared" si="3"/>
        <v>784.9</v>
      </c>
      <c r="J11">
        <f t="shared" si="4"/>
        <v>35.07</v>
      </c>
      <c r="K11">
        <f t="shared" si="5"/>
        <v>234.787137</v>
      </c>
      <c r="L11">
        <f t="shared" si="6"/>
        <v>1.35</v>
      </c>
      <c r="M11">
        <f t="shared" si="7"/>
        <v>1423.9221349500001</v>
      </c>
      <c r="N11">
        <f t="shared" si="8"/>
        <v>1182.1227885819915</v>
      </c>
      <c r="O11">
        <f t="shared" si="9"/>
        <v>1276.7985506991761</v>
      </c>
      <c r="P11">
        <f t="shared" si="10"/>
        <v>1087.4470264648071</v>
      </c>
      <c r="Q11">
        <f t="shared" si="11"/>
        <v>0.94949012085374629</v>
      </c>
      <c r="R11">
        <v>1352</v>
      </c>
      <c r="S11">
        <f t="shared" si="12"/>
        <v>169.87721141800853</v>
      </c>
      <c r="T11">
        <f t="shared" si="13"/>
        <v>1117.212863</v>
      </c>
      <c r="U11">
        <v>1352</v>
      </c>
      <c r="V11">
        <v>1406</v>
      </c>
      <c r="W11">
        <f t="shared" si="15"/>
        <v>0.45</v>
      </c>
      <c r="X11">
        <f t="shared" si="16"/>
        <v>0.31034482758620691</v>
      </c>
      <c r="Y11">
        <f t="shared" si="17"/>
        <v>238.03448275862073</v>
      </c>
      <c r="Z11">
        <f t="shared" si="18"/>
        <v>1.0344827586206897</v>
      </c>
      <c r="AA11">
        <f t="shared" si="19"/>
        <v>3.2473457586207246</v>
      </c>
    </row>
    <row r="12" spans="1:27">
      <c r="A12" t="s">
        <v>15</v>
      </c>
      <c r="C12">
        <v>4</v>
      </c>
      <c r="D12">
        <v>110</v>
      </c>
      <c r="E12">
        <v>30</v>
      </c>
      <c r="F12">
        <v>0</v>
      </c>
      <c r="G12">
        <v>10</v>
      </c>
      <c r="H12">
        <f t="shared" si="2"/>
        <v>8.4</v>
      </c>
      <c r="I12">
        <f t="shared" si="3"/>
        <v>1402.8</v>
      </c>
      <c r="J12">
        <f t="shared" si="4"/>
        <v>70.14</v>
      </c>
      <c r="K12">
        <f t="shared" si="5"/>
        <v>241.08497399999999</v>
      </c>
      <c r="L12">
        <f t="shared" si="6"/>
        <v>1.35</v>
      </c>
      <c r="M12">
        <f t="shared" si="7"/>
        <v>2313.9337149000003</v>
      </c>
      <c r="N12">
        <f t="shared" si="8"/>
        <v>1920.9995466132175</v>
      </c>
      <c r="O12">
        <f t="shared" si="9"/>
        <v>2070.4069204364187</v>
      </c>
      <c r="P12">
        <f t="shared" si="10"/>
        <v>1771.5921727900163</v>
      </c>
      <c r="Q12">
        <f t="shared" si="11"/>
        <v>0.92137470761220019</v>
      </c>
      <c r="R12">
        <v>2132</v>
      </c>
      <c r="S12">
        <f t="shared" si="12"/>
        <v>211.00045338678251</v>
      </c>
      <c r="T12">
        <f t="shared" si="13"/>
        <v>1890.9150260000001</v>
      </c>
      <c r="U12">
        <v>2132</v>
      </c>
      <c r="V12">
        <v>2186</v>
      </c>
      <c r="W12">
        <f t="shared" si="15"/>
        <v>0.45</v>
      </c>
      <c r="X12">
        <f t="shared" si="16"/>
        <v>0.31034482758620691</v>
      </c>
      <c r="Y12">
        <f t="shared" si="17"/>
        <v>238.03448275862073</v>
      </c>
      <c r="Z12">
        <f t="shared" si="18"/>
        <v>1.0344827586206897</v>
      </c>
      <c r="AA12">
        <f t="shared" si="19"/>
        <v>-3.0504912413792624</v>
      </c>
    </row>
    <row r="13" spans="1:27">
      <c r="A13" t="s">
        <v>16</v>
      </c>
      <c r="C13">
        <v>4</v>
      </c>
      <c r="D13">
        <v>110</v>
      </c>
      <c r="E13">
        <v>25</v>
      </c>
      <c r="F13">
        <v>0</v>
      </c>
      <c r="G13">
        <v>3</v>
      </c>
      <c r="H13">
        <f t="shared" si="2"/>
        <v>7.7</v>
      </c>
      <c r="I13">
        <f t="shared" si="3"/>
        <v>1285.9000000000001</v>
      </c>
      <c r="J13">
        <f t="shared" si="4"/>
        <v>21.041999999999998</v>
      </c>
      <c r="K13">
        <f t="shared" si="5"/>
        <v>239.48393819999998</v>
      </c>
      <c r="L13">
        <f t="shared" si="6"/>
        <v>1.35</v>
      </c>
      <c r="M13">
        <f t="shared" si="7"/>
        <v>2087.67501657</v>
      </c>
      <c r="N13">
        <f t="shared" si="8"/>
        <v>1733.1623349807267</v>
      </c>
      <c r="O13">
        <f t="shared" si="9"/>
        <v>1868.6558412755951</v>
      </c>
      <c r="P13">
        <f t="shared" si="10"/>
        <v>1597.668828685858</v>
      </c>
      <c r="Q13">
        <f t="shared" si="11"/>
        <v>0.93932244455455327</v>
      </c>
      <c r="R13">
        <v>1961</v>
      </c>
      <c r="S13">
        <f t="shared" si="12"/>
        <v>227.83766501927335</v>
      </c>
      <c r="T13">
        <f t="shared" si="13"/>
        <v>1721.5160618</v>
      </c>
      <c r="U13">
        <v>1961</v>
      </c>
      <c r="V13">
        <v>2015</v>
      </c>
      <c r="W13">
        <f t="shared" si="15"/>
        <v>0.45</v>
      </c>
      <c r="X13">
        <f t="shared" si="16"/>
        <v>0.31034482758620691</v>
      </c>
      <c r="Y13">
        <f t="shared" si="17"/>
        <v>238.03448275862073</v>
      </c>
      <c r="Z13">
        <f t="shared" si="18"/>
        <v>1.0344827586206897</v>
      </c>
      <c r="AA13">
        <f t="shared" si="19"/>
        <v>-1.4494554413792571</v>
      </c>
    </row>
    <row r="14" spans="1:27">
      <c r="A14" t="s">
        <v>17</v>
      </c>
      <c r="C14">
        <v>4</v>
      </c>
      <c r="D14">
        <v>350</v>
      </c>
      <c r="E14">
        <v>45</v>
      </c>
      <c r="F14">
        <v>0</v>
      </c>
      <c r="G14">
        <v>10</v>
      </c>
      <c r="H14">
        <f t="shared" si="2"/>
        <v>15.3</v>
      </c>
      <c r="I14">
        <f t="shared" si="3"/>
        <v>2555.1</v>
      </c>
      <c r="J14">
        <f t="shared" si="4"/>
        <v>70.14</v>
      </c>
      <c r="K14">
        <f t="shared" si="5"/>
        <v>252.198804</v>
      </c>
      <c r="L14">
        <f t="shared" si="6"/>
        <v>1.35</v>
      </c>
      <c r="M14">
        <f t="shared" si="7"/>
        <v>3884.5423854000001</v>
      </c>
      <c r="N14">
        <f t="shared" si="8"/>
        <v>3224.8997078447928</v>
      </c>
      <c r="O14">
        <f t="shared" si="9"/>
        <v>3470.8922787962588</v>
      </c>
      <c r="P14">
        <f t="shared" si="10"/>
        <v>2978.9071368933269</v>
      </c>
    </row>
    <row r="15" spans="1:27">
      <c r="A15" t="s">
        <v>18</v>
      </c>
      <c r="C15">
        <v>4</v>
      </c>
      <c r="D15">
        <v>350</v>
      </c>
      <c r="E15">
        <v>45</v>
      </c>
      <c r="F15">
        <v>0</v>
      </c>
      <c r="G15">
        <v>10</v>
      </c>
      <c r="H15">
        <f t="shared" si="2"/>
        <v>15.3</v>
      </c>
      <c r="I15">
        <f t="shared" si="3"/>
        <v>2555.1</v>
      </c>
      <c r="J15">
        <f t="shared" si="4"/>
        <v>70.14</v>
      </c>
      <c r="K15">
        <f t="shared" si="5"/>
        <v>252.198804</v>
      </c>
      <c r="L15">
        <f t="shared" si="6"/>
        <v>1.35</v>
      </c>
      <c r="M15">
        <f t="shared" si="7"/>
        <v>3884.5423854000001</v>
      </c>
      <c r="N15">
        <f t="shared" si="8"/>
        <v>3224.8997078447928</v>
      </c>
      <c r="O15">
        <f t="shared" si="9"/>
        <v>3470.8922787962588</v>
      </c>
      <c r="P15">
        <f t="shared" si="10"/>
        <v>2978.9071368933269</v>
      </c>
    </row>
    <row r="16" spans="1:27">
      <c r="A16" t="s">
        <v>19</v>
      </c>
      <c r="C16">
        <v>4</v>
      </c>
      <c r="D16">
        <v>220</v>
      </c>
      <c r="E16">
        <v>25</v>
      </c>
      <c r="F16">
        <v>0</v>
      </c>
      <c r="G16">
        <v>10</v>
      </c>
      <c r="H16">
        <f t="shared" si="2"/>
        <v>9.9</v>
      </c>
      <c r="I16">
        <f t="shared" si="3"/>
        <v>1653.3</v>
      </c>
      <c r="J16">
        <f t="shared" si="4"/>
        <v>70.14</v>
      </c>
      <c r="K16">
        <f t="shared" si="5"/>
        <v>243.501024</v>
      </c>
      <c r="L16">
        <f t="shared" si="6"/>
        <v>1.35</v>
      </c>
      <c r="M16">
        <f t="shared" si="7"/>
        <v>2655.3703823999999</v>
      </c>
      <c r="N16">
        <f t="shared" si="8"/>
        <v>2204.4561034026901</v>
      </c>
      <c r="O16">
        <f t="shared" si="9"/>
        <v>2374.8602592102966</v>
      </c>
      <c r="P16">
        <f t="shared" si="10"/>
        <v>2034.0519475950832</v>
      </c>
    </row>
    <row r="20" spans="14:14">
      <c r="N20">
        <v>3761.3511800000001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4" sqref="A4:XFD16"/>
    </sheetView>
  </sheetViews>
  <sheetFormatPr defaultRowHeight="13.5"/>
  <sheetData>
    <row r="1" spans="1:27">
      <c r="A1" t="s">
        <v>23</v>
      </c>
      <c r="B1">
        <f>Sheet6!B1</f>
        <v>167</v>
      </c>
      <c r="D1" t="s">
        <v>3</v>
      </c>
      <c r="E1">
        <f>Sheet6!E1</f>
        <v>767</v>
      </c>
      <c r="F1" t="s">
        <v>24</v>
      </c>
      <c r="G1">
        <f>Sheet6!G1</f>
        <v>40</v>
      </c>
      <c r="K1">
        <f>K5/767</f>
        <v>0.31276799999999999</v>
      </c>
      <c r="L1">
        <f>K1*L5</f>
        <v>0.42223680000000002</v>
      </c>
      <c r="N1" t="s">
        <v>25</v>
      </c>
      <c r="R1">
        <f>Sheet6!G2</f>
        <v>30</v>
      </c>
      <c r="V1" t="s">
        <v>26</v>
      </c>
      <c r="W1">
        <v>459</v>
      </c>
    </row>
    <row r="2" spans="1:27">
      <c r="A2" t="s">
        <v>28</v>
      </c>
      <c r="B2">
        <v>8</v>
      </c>
      <c r="E2">
        <f>E1*0.3</f>
        <v>230.1</v>
      </c>
      <c r="J2">
        <f>16/(I5*L5)</f>
        <v>9.3380490481026254E-3</v>
      </c>
      <c r="K2">
        <f t="shared" ref="K2:K3" si="0">K6/767</f>
        <v>0.30873600000000001</v>
      </c>
      <c r="L2">
        <f t="shared" ref="L2:L3" si="1">K2*L6</f>
        <v>0.41679360000000004</v>
      </c>
      <c r="N2">
        <f>Sheet6!I3</f>
        <v>700</v>
      </c>
      <c r="R2">
        <v>96</v>
      </c>
      <c r="V2" t="s">
        <v>27</v>
      </c>
      <c r="W2">
        <f>15*W1/784.3</f>
        <v>8.7785286242509244</v>
      </c>
    </row>
    <row r="3" spans="1:27">
      <c r="E3">
        <v>678</v>
      </c>
      <c r="H3">
        <f>(H7-10)/(H9-10)</f>
        <v>-0.79365079365079372</v>
      </c>
      <c r="K3">
        <f t="shared" si="0"/>
        <v>0.32830800000000004</v>
      </c>
      <c r="L3">
        <f t="shared" si="1"/>
        <v>0.4432158000000001</v>
      </c>
    </row>
    <row r="4" spans="1:27">
      <c r="C4" t="s">
        <v>46</v>
      </c>
      <c r="I4" t="s">
        <v>47</v>
      </c>
      <c r="J4" t="s">
        <v>48</v>
      </c>
      <c r="K4" t="s">
        <v>3</v>
      </c>
      <c r="L4" t="s">
        <v>49</v>
      </c>
      <c r="M4" t="s">
        <v>50</v>
      </c>
      <c r="N4" t="s">
        <v>51</v>
      </c>
      <c r="O4" t="s">
        <v>52</v>
      </c>
      <c r="P4" t="s">
        <v>53</v>
      </c>
      <c r="R4" t="s">
        <v>54</v>
      </c>
      <c r="T4">
        <f>T5/I5</f>
        <v>1.3962393192562244</v>
      </c>
      <c r="U4">
        <v>767</v>
      </c>
      <c r="V4">
        <v>887</v>
      </c>
      <c r="W4" t="s">
        <v>45</v>
      </c>
      <c r="AA4">
        <v>230</v>
      </c>
    </row>
    <row r="5" spans="1:27">
      <c r="A5" t="s">
        <v>9</v>
      </c>
      <c r="C5">
        <v>4</v>
      </c>
      <c r="D5">
        <v>160</v>
      </c>
      <c r="E5">
        <v>15</v>
      </c>
      <c r="F5">
        <v>0</v>
      </c>
      <c r="G5">
        <v>10</v>
      </c>
      <c r="H5">
        <f>2*(100+D5+B$2*E5)/100</f>
        <v>7.6</v>
      </c>
      <c r="I5">
        <f>B$1*H5</f>
        <v>1269.2</v>
      </c>
      <c r="J5">
        <f>0.3*(2*B$1*(F5+G5*B$2)/100)</f>
        <v>80.16</v>
      </c>
      <c r="K5">
        <f>0.3*E$1*(100+0.014*(D5+E5*B$2+0.3*G5*B$2))/100</f>
        <v>239.893056</v>
      </c>
      <c r="L5">
        <f>(200+G$1+R$1)/200</f>
        <v>1.35</v>
      </c>
      <c r="M5">
        <f>(I5+J5+K5)*L5</f>
        <v>2145.4916256000001</v>
      </c>
      <c r="N5">
        <f>M5*(EXP(-$N$2/$N$20))</f>
        <v>1781.1609785970775</v>
      </c>
      <c r="O5">
        <f>(N5+R$2)*(105+G$1)/((200+G$1+R$1)*0.5)-R$2</f>
        <v>1920.2099399746387</v>
      </c>
      <c r="P5">
        <f>(N5+R$2)*(95+R$1)/((200+G$1+R$1)*0.5)-R$2</f>
        <v>1642.1120172195162</v>
      </c>
      <c r="Q5">
        <f>R5/M5</f>
        <v>0.93778040239953475</v>
      </c>
      <c r="R5">
        <v>2012</v>
      </c>
      <c r="S5">
        <f>R5-N5</f>
        <v>230.83902140292253</v>
      </c>
      <c r="T5">
        <f>U5-K5</f>
        <v>1772.1069440000001</v>
      </c>
      <c r="U5">
        <f>R5</f>
        <v>2012</v>
      </c>
      <c r="V5">
        <v>2066</v>
      </c>
      <c r="W5">
        <f>(V5-U5)/(V$4-U$4)</f>
        <v>0.45</v>
      </c>
      <c r="X5">
        <f>W5/1.45</f>
        <v>0.31034482758620691</v>
      </c>
      <c r="Y5">
        <f>W5*767/1.45</f>
        <v>238.03448275862073</v>
      </c>
      <c r="Z5">
        <f>W5/0.3/1.45</f>
        <v>1.0344827586206897</v>
      </c>
      <c r="AA5">
        <f>Y5-K5</f>
        <v>-1.8585732413792755</v>
      </c>
    </row>
    <row r="6" spans="1:27">
      <c r="A6" t="s">
        <v>10</v>
      </c>
      <c r="C6">
        <v>2</v>
      </c>
      <c r="D6">
        <v>100</v>
      </c>
      <c r="E6">
        <v>12</v>
      </c>
      <c r="F6">
        <v>0</v>
      </c>
      <c r="G6">
        <v>5</v>
      </c>
      <c r="H6">
        <f t="shared" ref="H6:H16" si="2">2*(100+D6+B$2*E6)/100</f>
        <v>5.92</v>
      </c>
      <c r="I6">
        <f t="shared" ref="I6:I16" si="3">B$1*H6</f>
        <v>988.64</v>
      </c>
      <c r="J6">
        <f t="shared" ref="J6:J16" si="4">0.3*(2*B$1*(F6+G6*B$2)/100)</f>
        <v>40.08</v>
      </c>
      <c r="K6">
        <f t="shared" ref="K6:K16" si="5">0.3*E$1*(100+0.014*(D6+E6*B$2+0.3*G6*B$2))/100</f>
        <v>236.80051200000003</v>
      </c>
      <c r="L6">
        <f t="shared" ref="L6:L16" si="6">(200+G$1+R$1)/200</f>
        <v>1.35</v>
      </c>
      <c r="M6">
        <f t="shared" ref="M6:M16" si="7">(I6+J6+K6)*L6</f>
        <v>1708.4526912000001</v>
      </c>
      <c r="N6">
        <f t="shared" ref="N6:N16" si="8">M6*(EXP(-$N$2/$N$20))</f>
        <v>1418.3365859065523</v>
      </c>
      <c r="O6">
        <f t="shared" ref="O6:O16" si="9">(N6+R$2)*(105+G$1)/((200+G$1+R$1)*0.5)-R$2</f>
        <v>1530.5096663440745</v>
      </c>
      <c r="P6">
        <f t="shared" ref="P6:P16" si="10">(N6+R$2)*(95+R$1)/((200+G$1+R$1)*0.5)-R$2</f>
        <v>1306.16350546903</v>
      </c>
      <c r="Q6">
        <f t="shared" ref="Q6:Q13" si="11">R6/M6</f>
        <v>0.94588513239130889</v>
      </c>
      <c r="R6">
        <v>1616</v>
      </c>
      <c r="S6">
        <f t="shared" ref="S6:S13" si="12">R6-N6</f>
        <v>197.66341409344773</v>
      </c>
      <c r="T6">
        <f t="shared" ref="T6:T13" si="13">U6-K6</f>
        <v>1379.199488</v>
      </c>
      <c r="U6">
        <f t="shared" ref="U6:U8" si="14">R6</f>
        <v>1616</v>
      </c>
      <c r="V6">
        <v>1670</v>
      </c>
      <c r="W6">
        <f t="shared" ref="W6:W13" si="15">(V6-U6)/(V$4-U$4)</f>
        <v>0.45</v>
      </c>
      <c r="X6">
        <f t="shared" ref="X6:X13" si="16">W6/1.45</f>
        <v>0.31034482758620691</v>
      </c>
      <c r="Y6">
        <f t="shared" ref="Y6:Y13" si="17">W6*767/1.45</f>
        <v>238.03448275862073</v>
      </c>
      <c r="Z6">
        <f t="shared" ref="Z6:Z13" si="18">W6/0.3/1.45</f>
        <v>1.0344827586206897</v>
      </c>
      <c r="AA6">
        <f t="shared" ref="AA6:AA13" si="19">Y6-K6</f>
        <v>1.2339707586206998</v>
      </c>
    </row>
    <row r="7" spans="1:27">
      <c r="A7" t="s">
        <v>11</v>
      </c>
      <c r="C7">
        <v>2</v>
      </c>
      <c r="D7">
        <v>330</v>
      </c>
      <c r="E7">
        <v>40</v>
      </c>
      <c r="F7">
        <v>0</v>
      </c>
      <c r="G7">
        <v>10</v>
      </c>
      <c r="H7">
        <f t="shared" si="2"/>
        <v>15</v>
      </c>
      <c r="I7">
        <f t="shared" si="3"/>
        <v>2505</v>
      </c>
      <c r="J7">
        <f t="shared" si="4"/>
        <v>80.16</v>
      </c>
      <c r="K7">
        <f t="shared" si="5"/>
        <v>251.81223600000001</v>
      </c>
      <c r="L7">
        <f t="shared" si="6"/>
        <v>1.35</v>
      </c>
      <c r="M7">
        <f t="shared" si="7"/>
        <v>3829.9125186000006</v>
      </c>
      <c r="N7">
        <f t="shared" si="8"/>
        <v>3179.5466587584774</v>
      </c>
      <c r="O7">
        <f t="shared" si="9"/>
        <v>3422.179744592439</v>
      </c>
      <c r="P7">
        <f t="shared" si="10"/>
        <v>2936.9135729245158</v>
      </c>
      <c r="Q7">
        <f t="shared" si="11"/>
        <v>0.89479850606423705</v>
      </c>
      <c r="R7">
        <v>3427</v>
      </c>
      <c r="S7">
        <f t="shared" si="12"/>
        <v>247.45334124152259</v>
      </c>
      <c r="T7">
        <f t="shared" si="13"/>
        <v>3175.1877639999998</v>
      </c>
      <c r="U7">
        <f t="shared" si="14"/>
        <v>3427</v>
      </c>
      <c r="V7">
        <v>3484</v>
      </c>
      <c r="W7">
        <f t="shared" si="15"/>
        <v>0.47499999999999998</v>
      </c>
      <c r="X7">
        <f t="shared" si="16"/>
        <v>0.32758620689655171</v>
      </c>
      <c r="Y7">
        <f t="shared" si="17"/>
        <v>251.25862068965517</v>
      </c>
      <c r="Z7">
        <f t="shared" si="18"/>
        <v>1.0919540229885056</v>
      </c>
      <c r="AA7">
        <f t="shared" si="19"/>
        <v>-0.55361531034483846</v>
      </c>
    </row>
    <row r="8" spans="1:27">
      <c r="A8" t="s">
        <v>12</v>
      </c>
      <c r="C8">
        <v>4</v>
      </c>
      <c r="D8">
        <v>50</v>
      </c>
      <c r="E8">
        <v>12</v>
      </c>
      <c r="F8">
        <v>0</v>
      </c>
      <c r="G8">
        <v>2</v>
      </c>
      <c r="H8">
        <f t="shared" si="2"/>
        <v>4.92</v>
      </c>
      <c r="I8">
        <f t="shared" si="3"/>
        <v>821.64</v>
      </c>
      <c r="J8">
        <f t="shared" si="4"/>
        <v>16.032</v>
      </c>
      <c r="K8">
        <f t="shared" si="5"/>
        <v>234.95787119999997</v>
      </c>
      <c r="L8">
        <f t="shared" si="6"/>
        <v>1.35</v>
      </c>
      <c r="M8">
        <f t="shared" si="7"/>
        <v>1448.0503261200001</v>
      </c>
      <c r="N8">
        <f t="shared" si="8"/>
        <v>1202.1537185951142</v>
      </c>
      <c r="O8">
        <f t="shared" si="9"/>
        <v>1298.3132533058633</v>
      </c>
      <c r="P8">
        <f t="shared" si="10"/>
        <v>1105.9941838843652</v>
      </c>
      <c r="Q8">
        <f t="shared" si="11"/>
        <v>0.93505037468414187</v>
      </c>
      <c r="R8">
        <v>1354</v>
      </c>
      <c r="S8">
        <f t="shared" si="12"/>
        <v>151.84628140488576</v>
      </c>
      <c r="T8">
        <f t="shared" si="13"/>
        <v>1119.0421288</v>
      </c>
      <c r="U8">
        <f t="shared" si="14"/>
        <v>1354</v>
      </c>
      <c r="V8">
        <v>1407</v>
      </c>
      <c r="W8">
        <f t="shared" si="15"/>
        <v>0.44166666666666665</v>
      </c>
      <c r="X8">
        <f t="shared" si="16"/>
        <v>0.3045977011494253</v>
      </c>
      <c r="Y8">
        <f t="shared" si="17"/>
        <v>233.62643678160919</v>
      </c>
      <c r="Z8">
        <f t="shared" si="18"/>
        <v>1.0153256704980844</v>
      </c>
      <c r="AA8">
        <f t="shared" si="19"/>
        <v>-1.3314344183907849</v>
      </c>
    </row>
    <row r="9" spans="1:27">
      <c r="A9" t="s">
        <v>13</v>
      </c>
      <c r="C9">
        <v>4</v>
      </c>
      <c r="D9">
        <v>5</v>
      </c>
      <c r="E9">
        <v>10</v>
      </c>
      <c r="F9">
        <v>0</v>
      </c>
      <c r="G9">
        <v>10</v>
      </c>
      <c r="H9">
        <f t="shared" si="2"/>
        <v>3.7</v>
      </c>
      <c r="I9">
        <f t="shared" si="3"/>
        <v>617.9</v>
      </c>
      <c r="J9">
        <f t="shared" si="4"/>
        <v>80.16</v>
      </c>
      <c r="K9">
        <f t="shared" si="5"/>
        <v>233.61132599999996</v>
      </c>
      <c r="L9">
        <f t="shared" si="6"/>
        <v>1.35</v>
      </c>
      <c r="M9">
        <f t="shared" si="7"/>
        <v>1257.7562900999999</v>
      </c>
      <c r="N9">
        <f t="shared" si="8"/>
        <v>1044.1739309444479</v>
      </c>
      <c r="O9">
        <f t="shared" si="9"/>
        <v>1128.6312591625551</v>
      </c>
      <c r="P9">
        <f t="shared" si="10"/>
        <v>959.71660272634062</v>
      </c>
      <c r="Q9">
        <f t="shared" si="11"/>
        <v>0.91273644110237484</v>
      </c>
      <c r="R9">
        <v>1148</v>
      </c>
      <c r="S9">
        <f t="shared" si="12"/>
        <v>103.82606905555213</v>
      </c>
      <c r="T9">
        <f t="shared" si="13"/>
        <v>914.38867400000004</v>
      </c>
      <c r="U9">
        <v>1148</v>
      </c>
      <c r="V9">
        <v>1202</v>
      </c>
      <c r="W9">
        <f t="shared" si="15"/>
        <v>0.45</v>
      </c>
      <c r="X9">
        <f t="shared" si="16"/>
        <v>0.31034482758620691</v>
      </c>
      <c r="Y9">
        <f t="shared" si="17"/>
        <v>238.03448275862073</v>
      </c>
      <c r="Z9">
        <f t="shared" si="18"/>
        <v>1.0344827586206897</v>
      </c>
      <c r="AA9">
        <f t="shared" si="19"/>
        <v>4.4231567586207632</v>
      </c>
    </row>
    <row r="10" spans="1:27">
      <c r="A10" t="s">
        <v>14</v>
      </c>
      <c r="C10">
        <v>4</v>
      </c>
      <c r="D10">
        <v>120</v>
      </c>
      <c r="E10">
        <v>20</v>
      </c>
      <c r="F10">
        <v>0</v>
      </c>
      <c r="G10">
        <v>10</v>
      </c>
      <c r="H10">
        <f t="shared" si="2"/>
        <v>7.6</v>
      </c>
      <c r="I10">
        <f t="shared" si="3"/>
        <v>1269.2</v>
      </c>
      <c r="J10">
        <f t="shared" si="4"/>
        <v>80.16</v>
      </c>
      <c r="K10">
        <f t="shared" si="5"/>
        <v>239.893056</v>
      </c>
      <c r="L10">
        <f t="shared" si="6"/>
        <v>1.35</v>
      </c>
      <c r="M10">
        <f t="shared" si="7"/>
        <v>2145.4916256000001</v>
      </c>
      <c r="N10">
        <f t="shared" si="8"/>
        <v>1781.1609785970775</v>
      </c>
      <c r="O10">
        <f t="shared" si="9"/>
        <v>1920.2099399746387</v>
      </c>
      <c r="P10">
        <f t="shared" si="10"/>
        <v>1642.1120172195162</v>
      </c>
      <c r="Q10">
        <f t="shared" si="11"/>
        <v>0.90422166036535656</v>
      </c>
      <c r="R10">
        <v>1940</v>
      </c>
      <c r="S10">
        <f t="shared" si="12"/>
        <v>158.83902140292253</v>
      </c>
      <c r="T10">
        <f t="shared" si="13"/>
        <v>1700.1069440000001</v>
      </c>
      <c r="U10">
        <v>1940</v>
      </c>
      <c r="V10">
        <v>1995</v>
      </c>
      <c r="W10">
        <f t="shared" si="15"/>
        <v>0.45833333333333331</v>
      </c>
      <c r="X10">
        <f t="shared" si="16"/>
        <v>0.31609195402298851</v>
      </c>
      <c r="Y10">
        <f t="shared" si="17"/>
        <v>242.44252873563215</v>
      </c>
      <c r="Z10">
        <f t="shared" si="18"/>
        <v>1.053639846743295</v>
      </c>
      <c r="AA10">
        <f t="shared" si="19"/>
        <v>2.5494727356321505</v>
      </c>
    </row>
    <row r="11" spans="1:27">
      <c r="A11" t="s">
        <v>15</v>
      </c>
      <c r="C11">
        <v>4</v>
      </c>
      <c r="D11">
        <v>30</v>
      </c>
      <c r="E11">
        <v>15</v>
      </c>
      <c r="F11">
        <v>0</v>
      </c>
      <c r="G11">
        <v>5</v>
      </c>
      <c r="H11">
        <f t="shared" si="2"/>
        <v>5</v>
      </c>
      <c r="I11">
        <f t="shared" si="3"/>
        <v>835</v>
      </c>
      <c r="J11">
        <f t="shared" si="4"/>
        <v>40.08</v>
      </c>
      <c r="K11">
        <f t="shared" si="5"/>
        <v>235.318668</v>
      </c>
      <c r="L11">
        <f t="shared" si="6"/>
        <v>1.35</v>
      </c>
      <c r="M11">
        <f t="shared" si="7"/>
        <v>1499.0382018000003</v>
      </c>
      <c r="N11">
        <f t="shared" si="8"/>
        <v>1244.4832310756756</v>
      </c>
      <c r="O11">
        <f t="shared" si="9"/>
        <v>1343.7782852294295</v>
      </c>
      <c r="P11">
        <f t="shared" si="10"/>
        <v>1145.1881769219219</v>
      </c>
      <c r="Q11">
        <f t="shared" si="11"/>
        <v>0.90191163799332053</v>
      </c>
      <c r="R11">
        <v>1352</v>
      </c>
      <c r="S11">
        <f t="shared" si="12"/>
        <v>107.51676892432442</v>
      </c>
      <c r="T11">
        <f t="shared" si="13"/>
        <v>1116.6813320000001</v>
      </c>
      <c r="U11">
        <v>1352</v>
      </c>
      <c r="V11">
        <v>1406</v>
      </c>
      <c r="W11">
        <f t="shared" si="15"/>
        <v>0.45</v>
      </c>
      <c r="X11">
        <f t="shared" si="16"/>
        <v>0.31034482758620691</v>
      </c>
      <c r="Y11">
        <f t="shared" si="17"/>
        <v>238.03448275862073</v>
      </c>
      <c r="Z11">
        <f t="shared" si="18"/>
        <v>1.0344827586206897</v>
      </c>
      <c r="AA11">
        <f t="shared" si="19"/>
        <v>2.7158147586207235</v>
      </c>
    </row>
    <row r="12" spans="1:27">
      <c r="A12" t="s">
        <v>15</v>
      </c>
      <c r="C12">
        <v>4</v>
      </c>
      <c r="D12">
        <v>110</v>
      </c>
      <c r="E12">
        <v>30</v>
      </c>
      <c r="F12">
        <v>0</v>
      </c>
      <c r="G12">
        <v>10</v>
      </c>
      <c r="H12">
        <f t="shared" si="2"/>
        <v>9</v>
      </c>
      <c r="I12">
        <f t="shared" si="3"/>
        <v>1503</v>
      </c>
      <c r="J12">
        <f t="shared" si="4"/>
        <v>80.16</v>
      </c>
      <c r="K12">
        <f t="shared" si="5"/>
        <v>242.14803599999999</v>
      </c>
      <c r="L12">
        <f t="shared" si="6"/>
        <v>1.35</v>
      </c>
      <c r="M12">
        <f t="shared" si="7"/>
        <v>2464.1658486000001</v>
      </c>
      <c r="N12">
        <f t="shared" si="8"/>
        <v>2045.7204316005855</v>
      </c>
      <c r="O12">
        <f t="shared" si="9"/>
        <v>2204.366389496925</v>
      </c>
      <c r="P12">
        <f t="shared" si="10"/>
        <v>1887.074473704246</v>
      </c>
      <c r="Q12">
        <f t="shared" si="11"/>
        <v>0.8652015046841437</v>
      </c>
      <c r="R12">
        <v>2132</v>
      </c>
      <c r="S12">
        <f t="shared" si="12"/>
        <v>86.279568399414529</v>
      </c>
      <c r="T12">
        <f t="shared" si="13"/>
        <v>1889.851964</v>
      </c>
      <c r="U12">
        <v>2132</v>
      </c>
      <c r="V12">
        <v>2186</v>
      </c>
      <c r="W12">
        <f t="shared" si="15"/>
        <v>0.45</v>
      </c>
      <c r="X12">
        <f t="shared" si="16"/>
        <v>0.31034482758620691</v>
      </c>
      <c r="Y12">
        <f t="shared" si="17"/>
        <v>238.03448275862073</v>
      </c>
      <c r="Z12">
        <f t="shared" si="18"/>
        <v>1.0344827586206897</v>
      </c>
      <c r="AA12">
        <f t="shared" si="19"/>
        <v>-4.1135532413792646</v>
      </c>
    </row>
    <row r="13" spans="1:27">
      <c r="A13" t="s">
        <v>16</v>
      </c>
      <c r="C13">
        <v>4</v>
      </c>
      <c r="D13">
        <v>110</v>
      </c>
      <c r="E13">
        <v>25</v>
      </c>
      <c r="F13">
        <v>0</v>
      </c>
      <c r="G13">
        <v>3</v>
      </c>
      <c r="H13">
        <f t="shared" si="2"/>
        <v>8.1999999999999993</v>
      </c>
      <c r="I13">
        <f t="shared" si="3"/>
        <v>1369.3999999999999</v>
      </c>
      <c r="J13">
        <f t="shared" si="4"/>
        <v>24.047999999999998</v>
      </c>
      <c r="K13">
        <f t="shared" si="5"/>
        <v>240.3182808</v>
      </c>
      <c r="L13">
        <f t="shared" si="6"/>
        <v>1.35</v>
      </c>
      <c r="M13">
        <f t="shared" si="7"/>
        <v>2205.5844790799997</v>
      </c>
      <c r="N13">
        <f t="shared" si="8"/>
        <v>1831.0493325920245</v>
      </c>
      <c r="O13">
        <f t="shared" si="9"/>
        <v>1973.7937275988411</v>
      </c>
      <c r="P13">
        <f t="shared" si="10"/>
        <v>1688.3049375852079</v>
      </c>
      <c r="Q13">
        <f t="shared" si="11"/>
        <v>0.88910672821653991</v>
      </c>
      <c r="R13">
        <v>1961</v>
      </c>
      <c r="S13">
        <f t="shared" si="12"/>
        <v>129.95066740797552</v>
      </c>
      <c r="T13">
        <f t="shared" si="13"/>
        <v>1720.6817192000001</v>
      </c>
      <c r="U13">
        <v>1961</v>
      </c>
      <c r="V13">
        <v>2015</v>
      </c>
      <c r="W13">
        <f t="shared" si="15"/>
        <v>0.45</v>
      </c>
      <c r="X13">
        <f t="shared" si="16"/>
        <v>0.31034482758620691</v>
      </c>
      <c r="Y13">
        <f t="shared" si="17"/>
        <v>238.03448275862073</v>
      </c>
      <c r="Z13">
        <f t="shared" si="18"/>
        <v>1.0344827586206897</v>
      </c>
      <c r="AA13">
        <f t="shared" si="19"/>
        <v>-2.2837980413792707</v>
      </c>
    </row>
    <row r="14" spans="1:27">
      <c r="A14" t="s">
        <v>17</v>
      </c>
      <c r="C14">
        <v>4</v>
      </c>
      <c r="D14">
        <v>350</v>
      </c>
      <c r="E14">
        <v>45</v>
      </c>
      <c r="F14">
        <v>0</v>
      </c>
      <c r="G14">
        <v>10</v>
      </c>
      <c r="H14">
        <f t="shared" si="2"/>
        <v>16.2</v>
      </c>
      <c r="I14">
        <f t="shared" si="3"/>
        <v>2705.4</v>
      </c>
      <c r="J14">
        <f t="shared" si="4"/>
        <v>80.16</v>
      </c>
      <c r="K14">
        <f t="shared" si="5"/>
        <v>253.74507599999998</v>
      </c>
      <c r="L14">
        <f t="shared" si="6"/>
        <v>1.35</v>
      </c>
      <c r="M14">
        <f t="shared" si="7"/>
        <v>4103.0618526000007</v>
      </c>
      <c r="N14">
        <f t="shared" si="8"/>
        <v>3406.3119041900559</v>
      </c>
      <c r="O14">
        <f t="shared" si="9"/>
        <v>3665.7424156115417</v>
      </c>
      <c r="P14">
        <f t="shared" si="10"/>
        <v>3146.8813927685705</v>
      </c>
    </row>
    <row r="15" spans="1:27">
      <c r="A15" t="s">
        <v>18</v>
      </c>
      <c r="C15">
        <v>4</v>
      </c>
      <c r="D15">
        <v>350</v>
      </c>
      <c r="E15">
        <v>45</v>
      </c>
      <c r="F15">
        <v>0</v>
      </c>
      <c r="G15">
        <v>10</v>
      </c>
      <c r="H15">
        <f t="shared" si="2"/>
        <v>16.2</v>
      </c>
      <c r="I15">
        <f t="shared" si="3"/>
        <v>2705.4</v>
      </c>
      <c r="J15">
        <f t="shared" si="4"/>
        <v>80.16</v>
      </c>
      <c r="K15">
        <f t="shared" si="5"/>
        <v>253.74507599999998</v>
      </c>
      <c r="L15">
        <f t="shared" si="6"/>
        <v>1.35</v>
      </c>
      <c r="M15">
        <f t="shared" si="7"/>
        <v>4103.0618526000007</v>
      </c>
      <c r="N15">
        <f t="shared" si="8"/>
        <v>3406.3119041900559</v>
      </c>
      <c r="O15">
        <f t="shared" si="9"/>
        <v>3665.7424156115417</v>
      </c>
      <c r="P15">
        <f t="shared" si="10"/>
        <v>3146.8813927685705</v>
      </c>
    </row>
    <row r="16" spans="1:27">
      <c r="A16" t="s">
        <v>19</v>
      </c>
      <c r="C16">
        <v>4</v>
      </c>
      <c r="D16">
        <v>220</v>
      </c>
      <c r="E16">
        <v>25</v>
      </c>
      <c r="F16">
        <v>0</v>
      </c>
      <c r="G16">
        <v>10</v>
      </c>
      <c r="H16">
        <f t="shared" si="2"/>
        <v>10.4</v>
      </c>
      <c r="I16">
        <f t="shared" si="3"/>
        <v>1736.8</v>
      </c>
      <c r="J16">
        <f t="shared" si="4"/>
        <v>80.16</v>
      </c>
      <c r="K16">
        <f t="shared" si="5"/>
        <v>244.40301599999998</v>
      </c>
      <c r="L16">
        <f t="shared" si="6"/>
        <v>1.35</v>
      </c>
      <c r="M16">
        <f t="shared" si="7"/>
        <v>2782.8400716000006</v>
      </c>
      <c r="N16">
        <f t="shared" si="8"/>
        <v>2310.2798846040941</v>
      </c>
      <c r="O16">
        <f t="shared" si="9"/>
        <v>2488.5228390192124</v>
      </c>
      <c r="P16">
        <f t="shared" si="10"/>
        <v>2132.0369301889759</v>
      </c>
    </row>
    <row r="20" spans="14:14">
      <c r="N20">
        <v>3761.3511800000001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Sheet6</vt:lpstr>
      <vt:lpstr>Sheet1</vt:lpstr>
      <vt:lpstr>Sheet2</vt:lpstr>
      <vt:lpstr>Sheet3</vt:lpstr>
      <vt:lpstr>Sheet4</vt:lpstr>
      <vt:lpstr>Sheet5</vt:lpstr>
      <vt:lpstr>Sheet7</vt:lpstr>
      <vt:lpstr>Sheet8</vt:lpstr>
      <vt:lpstr>Sheet9</vt:lpstr>
      <vt:lpstr>Sheet10</vt:lpstr>
      <vt:lpstr>Sheet11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lovinson</dc:creator>
  <cp:lastModifiedBy>Iris lovinson</cp:lastModifiedBy>
  <dcterms:created xsi:type="dcterms:W3CDTF">2011-02-25T15:55:58Z</dcterms:created>
  <dcterms:modified xsi:type="dcterms:W3CDTF">2011-02-25T16:32:01Z</dcterms:modified>
</cp:coreProperties>
</file>