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31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27" i="1"/>
  <c r="Q19"/>
  <c r="P19"/>
  <c r="M44"/>
  <c r="M43"/>
  <c r="M42"/>
  <c r="M41"/>
  <c r="M40"/>
  <c r="M39"/>
  <c r="M38"/>
  <c r="M34"/>
  <c r="M33"/>
  <c r="M32"/>
  <c r="M31"/>
  <c r="M30"/>
  <c r="M29"/>
  <c r="M28"/>
  <c r="M26"/>
  <c r="M25"/>
  <c r="O22"/>
  <c r="N22"/>
  <c r="M22"/>
  <c r="L22"/>
  <c r="O19"/>
  <c r="N19"/>
  <c r="M19"/>
  <c r="N16"/>
  <c r="M16"/>
  <c r="L16"/>
  <c r="N13"/>
  <c r="M13"/>
  <c r="L13"/>
  <c r="M7" l="1"/>
  <c r="P8"/>
  <c r="P7"/>
  <c r="P6"/>
  <c r="P5"/>
  <c r="P4"/>
  <c r="O8"/>
  <c r="O7"/>
  <c r="O6"/>
  <c r="O5"/>
  <c r="O4"/>
  <c r="N8"/>
  <c r="N7"/>
  <c r="N6"/>
  <c r="N5"/>
  <c r="N4"/>
  <c r="M8"/>
  <c r="Q8" s="1"/>
  <c r="M6"/>
  <c r="M5"/>
  <c r="Q5" s="1"/>
  <c r="M4"/>
  <c r="Q7" l="1"/>
  <c r="N9"/>
  <c r="Q6"/>
  <c r="P9"/>
  <c r="Q9"/>
  <c r="M9"/>
  <c r="O9"/>
  <c r="Q4"/>
</calcChain>
</file>

<file path=xl/sharedStrings.xml><?xml version="1.0" encoding="utf-8"?>
<sst xmlns="http://schemas.openxmlformats.org/spreadsheetml/2006/main" count="59" uniqueCount="56">
  <si>
    <t>Lv0</t>
    <phoneticPr fontId="1"/>
  </si>
  <si>
    <t>Lv1</t>
    <phoneticPr fontId="1"/>
  </si>
  <si>
    <t>Lv2</t>
    <phoneticPr fontId="1"/>
  </si>
  <si>
    <t>Lv3</t>
    <phoneticPr fontId="1"/>
  </si>
  <si>
    <t>cx</t>
    <phoneticPr fontId="1"/>
  </si>
  <si>
    <t>赤</t>
    <rPh sb="0" eb="1">
      <t>アカ</t>
    </rPh>
    <phoneticPr fontId="1"/>
  </si>
  <si>
    <t>青</t>
    <rPh sb="0" eb="1">
      <t>アオ</t>
    </rPh>
    <phoneticPr fontId="1"/>
  </si>
  <si>
    <t>黄</t>
    <rPh sb="0" eb="1">
      <t>キ</t>
    </rPh>
    <phoneticPr fontId="1"/>
  </si>
  <si>
    <t>緑</t>
    <rPh sb="0" eb="1">
      <t>ミドリ</t>
    </rPh>
    <phoneticPr fontId="1"/>
  </si>
  <si>
    <t>システム</t>
    <phoneticPr fontId="1"/>
  </si>
  <si>
    <t>カード名</t>
    <rPh sb="3" eb="4">
      <t>メイ</t>
    </rPh>
    <phoneticPr fontId="1"/>
  </si>
  <si>
    <t>色</t>
    <rPh sb="0" eb="1">
      <t>イロ</t>
    </rPh>
    <phoneticPr fontId="1"/>
  </si>
  <si>
    <t>トリガー</t>
    <phoneticPr fontId="1"/>
  </si>
  <si>
    <t>種類</t>
    <rPh sb="0" eb="2">
      <t>シュルイ</t>
    </rPh>
    <phoneticPr fontId="1"/>
  </si>
  <si>
    <t>枚数</t>
    <rPh sb="0" eb="2">
      <t>マイスウ</t>
    </rPh>
    <phoneticPr fontId="1"/>
  </si>
  <si>
    <t>簡易テキスト</t>
    <rPh sb="0" eb="2">
      <t>カンイ</t>
    </rPh>
    <phoneticPr fontId="1"/>
  </si>
  <si>
    <t>(キャラの)ソウル</t>
    <phoneticPr fontId="1"/>
  </si>
  <si>
    <t>合計</t>
    <rPh sb="0" eb="2">
      <t>ゴウケイ</t>
    </rPh>
    <phoneticPr fontId="1"/>
  </si>
  <si>
    <t>備考（メモ）</t>
    <rPh sb="0" eb="2">
      <t>ビコウ</t>
    </rPh>
    <phoneticPr fontId="1"/>
  </si>
  <si>
    <t>イベント</t>
    <phoneticPr fontId="1"/>
  </si>
  <si>
    <t>キャラ</t>
    <phoneticPr fontId="1"/>
  </si>
  <si>
    <t>cx</t>
    <phoneticPr fontId="1"/>
  </si>
  <si>
    <t>ソウル1</t>
    <phoneticPr fontId="1"/>
  </si>
  <si>
    <t>ソウル2</t>
    <phoneticPr fontId="1"/>
  </si>
  <si>
    <t>ソウル3</t>
    <phoneticPr fontId="1"/>
  </si>
  <si>
    <t>積んだ枚数</t>
    <rPh sb="0" eb="1">
      <t>ツ</t>
    </rPh>
    <rPh sb="3" eb="5">
      <t>マイスウ</t>
    </rPh>
    <phoneticPr fontId="1"/>
  </si>
  <si>
    <t>枚数比</t>
    <rPh sb="0" eb="2">
      <t>マイスウ</t>
    </rPh>
    <rPh sb="2" eb="3">
      <t>ヒ</t>
    </rPh>
    <phoneticPr fontId="1"/>
  </si>
  <si>
    <t>助太刀</t>
    <rPh sb="0" eb="3">
      <t>スケダチ</t>
    </rPh>
    <phoneticPr fontId="1"/>
  </si>
  <si>
    <t>カウンター</t>
    <phoneticPr fontId="1"/>
  </si>
  <si>
    <t>回復</t>
    <rPh sb="0" eb="2">
      <t>カイフク</t>
    </rPh>
    <phoneticPr fontId="1"/>
  </si>
  <si>
    <t>後列枠</t>
    <rPh sb="0" eb="2">
      <t>コウレツ</t>
    </rPh>
    <rPh sb="2" eb="3">
      <t>ワク</t>
    </rPh>
    <phoneticPr fontId="1"/>
  </si>
  <si>
    <t>枚数</t>
    <rPh sb="0" eb="2">
      <t>マイスウ</t>
    </rPh>
    <phoneticPr fontId="1"/>
  </si>
  <si>
    <t>トリガー</t>
    <phoneticPr fontId="1"/>
  </si>
  <si>
    <t>なし</t>
    <phoneticPr fontId="1"/>
  </si>
  <si>
    <t>扉</t>
    <rPh sb="0" eb="1">
      <t>トビラ</t>
    </rPh>
    <phoneticPr fontId="1"/>
  </si>
  <si>
    <t>本</t>
    <rPh sb="0" eb="1">
      <t>ホン</t>
    </rPh>
    <phoneticPr fontId="1"/>
  </si>
  <si>
    <t>風</t>
    <rPh sb="0" eb="1">
      <t>カゼ</t>
    </rPh>
    <phoneticPr fontId="1"/>
  </si>
  <si>
    <t>宝</t>
    <rPh sb="0" eb="1">
      <t>タカラ</t>
    </rPh>
    <phoneticPr fontId="1"/>
  </si>
  <si>
    <t>袋</t>
    <rPh sb="0" eb="1">
      <t>フクロ</t>
    </rPh>
    <phoneticPr fontId="1"/>
  </si>
  <si>
    <t>炎</t>
    <rPh sb="0" eb="1">
      <t>ホノオ</t>
    </rPh>
    <phoneticPr fontId="1"/>
  </si>
  <si>
    <t>門</t>
    <rPh sb="0" eb="1">
      <t>モン</t>
    </rPh>
    <phoneticPr fontId="1"/>
  </si>
  <si>
    <t>新ストブ</t>
    <rPh sb="0" eb="1">
      <t>シン</t>
    </rPh>
    <phoneticPr fontId="1"/>
  </si>
  <si>
    <t>旧ストブ</t>
    <rPh sb="0" eb="1">
      <t>キュウ</t>
    </rPh>
    <phoneticPr fontId="1"/>
  </si>
  <si>
    <t>ドラ2</t>
    <phoneticPr fontId="1"/>
  </si>
  <si>
    <t>ドラ1</t>
    <phoneticPr fontId="1"/>
  </si>
  <si>
    <t>cxテキスト</t>
    <phoneticPr fontId="1"/>
  </si>
  <si>
    <t>1D+ソウル3</t>
    <phoneticPr fontId="1"/>
  </si>
  <si>
    <t>1D+1000</t>
    <phoneticPr fontId="1"/>
  </si>
  <si>
    <t>1001（ドラ２）</t>
    <phoneticPr fontId="1"/>
  </si>
  <si>
    <t>2000+1</t>
    <phoneticPr fontId="1"/>
  </si>
  <si>
    <t>お気に入りカード</t>
    <rPh sb="1" eb="2">
      <t>キ</t>
    </rPh>
    <rPh sb="3" eb="4">
      <t>イ</t>
    </rPh>
    <phoneticPr fontId="1"/>
  </si>
  <si>
    <t>ヴァイスシュヴァルツデッキ制作簡易ツール</t>
    <rPh sb="13" eb="15">
      <t>セイサク</t>
    </rPh>
    <rPh sb="15" eb="17">
      <t>カンイ</t>
    </rPh>
    <phoneticPr fontId="1"/>
  </si>
  <si>
    <t>デッキ名</t>
    <rPh sb="3" eb="4">
      <t>メイ</t>
    </rPh>
    <phoneticPr fontId="1"/>
  </si>
  <si>
    <t>タイトル</t>
    <phoneticPr fontId="1"/>
  </si>
  <si>
    <t>このデッキの説明</t>
    <rPh sb="6" eb="8">
      <t>セツメイ</t>
    </rPh>
    <phoneticPr fontId="1"/>
  </si>
  <si>
    <t>5以上</t>
    <rPh sb="1" eb="3">
      <t>イジョウ</t>
    </rPh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</si>
</sst>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u/>
      <sz val="8.8000000000000007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3"/>
  <sheetViews>
    <sheetView tabSelected="1" zoomScale="80" zoomScaleNormal="80" workbookViewId="0"/>
  </sheetViews>
  <sheetFormatPr defaultRowHeight="13.5"/>
  <cols>
    <col min="3" max="3" width="32.875" customWidth="1"/>
    <col min="7" max="7" width="15.875" bestFit="1" customWidth="1"/>
    <col min="9" max="9" width="11.75" bestFit="1" customWidth="1"/>
    <col min="10" max="11" width="11.75" customWidth="1"/>
    <col min="12" max="12" width="11.25" bestFit="1" customWidth="1"/>
  </cols>
  <sheetData>
    <row r="1" spans="2:18">
      <c r="B1" s="20" t="s">
        <v>51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2:18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2:18"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16</v>
      </c>
      <c r="H3" s="5" t="s">
        <v>14</v>
      </c>
      <c r="I3" s="5" t="s">
        <v>15</v>
      </c>
      <c r="J3" s="6" t="s">
        <v>18</v>
      </c>
      <c r="K3" s="2"/>
      <c r="L3" s="1"/>
      <c r="M3" s="1" t="s">
        <v>5</v>
      </c>
      <c r="N3" s="1" t="s">
        <v>6</v>
      </c>
      <c r="O3" s="1" t="s">
        <v>7</v>
      </c>
      <c r="P3" s="1" t="s">
        <v>8</v>
      </c>
      <c r="Q3" s="3" t="s">
        <v>17</v>
      </c>
    </row>
    <row r="4" spans="2:18">
      <c r="B4" s="5"/>
      <c r="C4" s="5"/>
      <c r="D4" s="5"/>
      <c r="E4" s="5"/>
      <c r="F4" s="5"/>
      <c r="G4" s="5"/>
      <c r="H4" s="5"/>
      <c r="I4" s="5"/>
      <c r="J4" s="4"/>
      <c r="K4" s="2"/>
      <c r="L4" s="1" t="s">
        <v>0</v>
      </c>
      <c r="M4" s="1">
        <f>SUMPRODUCT((B4:B53="Lv0")*(D4:D53="赤")*(H4:H53))</f>
        <v>0</v>
      </c>
      <c r="N4" s="1">
        <f>SUMPRODUCT((B4:B53="Lv0")*(D4:D53="青")*(H4:H53))</f>
        <v>0</v>
      </c>
      <c r="O4" s="1">
        <f>SUMPRODUCT((B4:B53="Lv0")*(D4:D53="黄")*(H4:H53))</f>
        <v>0</v>
      </c>
      <c r="P4" s="1">
        <f>SUMPRODUCT((B4:B53="Lv0")*(D4:D53="緑")*(H4:H53))</f>
        <v>0</v>
      </c>
      <c r="Q4" s="1">
        <f>SUM(M4:P4)</f>
        <v>0</v>
      </c>
    </row>
    <row r="5" spans="2:18">
      <c r="B5" s="5"/>
      <c r="C5" s="5"/>
      <c r="D5" s="5"/>
      <c r="E5" s="5"/>
      <c r="F5" s="5"/>
      <c r="G5" s="5"/>
      <c r="H5" s="5"/>
      <c r="I5" s="5"/>
      <c r="J5" s="4"/>
      <c r="K5" s="2"/>
      <c r="L5" s="1" t="s">
        <v>1</v>
      </c>
      <c r="M5" s="1">
        <f>SUMPRODUCT((B4:B53="Lv1")*(D4:D53="赤")*(H4:H53))</f>
        <v>0</v>
      </c>
      <c r="N5" s="1">
        <f>SUMPRODUCT((B4:B53="Lv1")*(D4:D53="青")*(H4:H53))</f>
        <v>0</v>
      </c>
      <c r="O5" s="1">
        <f>SUMPRODUCT((B4:B53="Lv1")*(D4:D53="黄")*(H4:H53))</f>
        <v>0</v>
      </c>
      <c r="P5" s="1">
        <f>SUMPRODUCT((B4:B53="Lv1")*(D4:D53="緑")*(H4:H53))</f>
        <v>0</v>
      </c>
      <c r="Q5" s="1">
        <f>SUM(M5:P5)</f>
        <v>0</v>
      </c>
    </row>
    <row r="6" spans="2:18">
      <c r="B6" s="5"/>
      <c r="C6" s="5"/>
      <c r="D6" s="5"/>
      <c r="E6" s="5"/>
      <c r="F6" s="5"/>
      <c r="G6" s="5"/>
      <c r="H6" s="5"/>
      <c r="I6" s="5"/>
      <c r="J6" s="4"/>
      <c r="K6" s="2"/>
      <c r="L6" s="1" t="s">
        <v>2</v>
      </c>
      <c r="M6" s="1">
        <f>SUMPRODUCT((B4:B53="Lv2")*(D4:D53="赤")*(H4:H53))</f>
        <v>0</v>
      </c>
      <c r="N6" s="1">
        <f>SUMPRODUCT((B4:B53="Lv2")*(D4:D53="青")*(H4:H53))</f>
        <v>0</v>
      </c>
      <c r="O6" s="1">
        <f>SUMPRODUCT((B4:B53="Lv2")*(D4:D53="黄")*(H4:H53))</f>
        <v>0</v>
      </c>
      <c r="P6" s="1">
        <f>SUMPRODUCT((B4:B53="Lv2")*(D4:D53="緑")*(H4:H53))</f>
        <v>0</v>
      </c>
      <c r="Q6" s="1">
        <f>SUM(M6:P6)</f>
        <v>0</v>
      </c>
    </row>
    <row r="7" spans="2:18">
      <c r="B7" s="5"/>
      <c r="C7" s="5"/>
      <c r="D7" s="5"/>
      <c r="E7" s="5"/>
      <c r="F7" s="5"/>
      <c r="G7" s="5"/>
      <c r="H7" s="5"/>
      <c r="I7" s="5"/>
      <c r="J7" s="4"/>
      <c r="K7" s="2"/>
      <c r="L7" s="1" t="s">
        <v>3</v>
      </c>
      <c r="M7" s="1">
        <f>SUMPRODUCT((B4:B53="Lv3")*(D4:D53="赤")*(H4:H53))</f>
        <v>0</v>
      </c>
      <c r="N7" s="1">
        <f>SUMPRODUCT((B4:B53="Lv3")*(D4:D53="青")*(H4:H53))</f>
        <v>0</v>
      </c>
      <c r="O7" s="1">
        <f>SUMPRODUCT((B4:B53="Lv3")*(D4:D53="黄")*(H4:H53))</f>
        <v>0</v>
      </c>
      <c r="P7" s="1">
        <f>SUMPRODUCT((B4:B53="Lv3")*(D4:D53="緑")*(H4:H53))</f>
        <v>0</v>
      </c>
      <c r="Q7" s="1">
        <f>SUM(M7:P7)</f>
        <v>0</v>
      </c>
    </row>
    <row r="8" spans="2:18">
      <c r="B8" s="5"/>
      <c r="C8" s="5"/>
      <c r="D8" s="5"/>
      <c r="E8" s="5"/>
      <c r="F8" s="5"/>
      <c r="G8" s="5"/>
      <c r="H8" s="5"/>
      <c r="I8" s="5"/>
      <c r="J8" s="4"/>
      <c r="K8" s="2"/>
      <c r="L8" s="1" t="s">
        <v>4</v>
      </c>
      <c r="M8" s="1">
        <f>SUMPRODUCT((B4:B53="cx")*(D4:D53="赤")*(H4:H53))</f>
        <v>0</v>
      </c>
      <c r="N8" s="1">
        <f>SUMPRODUCT((B4:B53="cx")*(D4:D53="青")*(H4:H53))</f>
        <v>0</v>
      </c>
      <c r="O8" s="1">
        <f>SUMPRODUCT((B4:B53="cx")*(D4:D53="黄")*(H4:H53))</f>
        <v>0</v>
      </c>
      <c r="P8" s="1">
        <f>SUMPRODUCT((B4:B53="cx")*(D4:D53="緑")*(H4:H53))</f>
        <v>0</v>
      </c>
      <c r="Q8" s="1">
        <f>SUM(M8:P8)</f>
        <v>0</v>
      </c>
    </row>
    <row r="9" spans="2:18">
      <c r="B9" s="5"/>
      <c r="C9" s="5"/>
      <c r="D9" s="5"/>
      <c r="E9" s="5"/>
      <c r="F9" s="5"/>
      <c r="G9" s="5"/>
      <c r="H9" s="5"/>
      <c r="I9" s="5"/>
      <c r="J9" s="4"/>
      <c r="K9" s="2"/>
      <c r="L9" s="3" t="s">
        <v>17</v>
      </c>
      <c r="M9" s="1">
        <f>SUM(M4:M8)</f>
        <v>0</v>
      </c>
      <c r="N9" s="1">
        <f>SUM(N4:N8)</f>
        <v>0</v>
      </c>
      <c r="O9" s="1">
        <f>SUM(O4:O8)</f>
        <v>0</v>
      </c>
      <c r="P9" s="1">
        <f>SUM(P4:P8)</f>
        <v>0</v>
      </c>
      <c r="Q9" s="1">
        <f>SUM(M4:P8)</f>
        <v>0</v>
      </c>
    </row>
    <row r="10" spans="2:18">
      <c r="B10" s="5"/>
      <c r="C10" s="5"/>
      <c r="D10" s="5"/>
      <c r="E10" s="5"/>
      <c r="F10" s="5"/>
      <c r="G10" s="5"/>
      <c r="H10" s="5"/>
      <c r="I10" s="5"/>
      <c r="J10" s="4"/>
      <c r="K10" s="5"/>
      <c r="L10" s="5"/>
      <c r="M10" s="5"/>
      <c r="N10" s="5"/>
      <c r="O10" s="5"/>
      <c r="P10" s="5"/>
      <c r="Q10" s="5"/>
      <c r="R10" s="4"/>
    </row>
    <row r="11" spans="2:18">
      <c r="B11" s="5"/>
      <c r="C11" s="5"/>
      <c r="D11" s="5"/>
      <c r="E11" s="5"/>
      <c r="F11" s="5"/>
      <c r="G11" s="5"/>
      <c r="H11" s="5"/>
      <c r="I11" s="5"/>
      <c r="J11" s="4"/>
      <c r="K11" s="5"/>
      <c r="L11" s="5"/>
      <c r="M11" s="5"/>
      <c r="N11" s="5"/>
      <c r="O11" s="5"/>
      <c r="P11" s="5"/>
      <c r="Q11" s="5"/>
      <c r="R11" s="4"/>
    </row>
    <row r="12" spans="2:18">
      <c r="B12" s="5"/>
      <c r="C12" s="5"/>
      <c r="D12" s="5"/>
      <c r="E12" s="5"/>
      <c r="F12" s="5"/>
      <c r="G12" s="5"/>
      <c r="H12" s="5"/>
      <c r="I12" s="5"/>
      <c r="J12" s="4"/>
      <c r="K12" s="5"/>
      <c r="L12" s="1" t="s">
        <v>19</v>
      </c>
      <c r="M12" s="1" t="s">
        <v>20</v>
      </c>
      <c r="N12" s="1" t="s">
        <v>21</v>
      </c>
      <c r="O12" s="5"/>
      <c r="P12" s="5"/>
      <c r="Q12" s="5"/>
      <c r="R12" s="4"/>
    </row>
    <row r="13" spans="2:18">
      <c r="B13" s="5"/>
      <c r="C13" s="5"/>
      <c r="D13" s="5"/>
      <c r="E13" s="5"/>
      <c r="F13" s="5"/>
      <c r="G13" s="5"/>
      <c r="H13" s="5"/>
      <c r="I13" s="5"/>
      <c r="J13" s="4"/>
      <c r="K13" s="5"/>
      <c r="L13" s="1">
        <f>SUMPRODUCT((F4:F53="イベント")*(H4:H53))</f>
        <v>0</v>
      </c>
      <c r="M13" s="1">
        <f>SUMPRODUCT((F4:F53="キャラ")*(H4:H53))</f>
        <v>0</v>
      </c>
      <c r="N13" s="1">
        <f>SUMPRODUCT((F4:F53="cx")*(H4:H53))</f>
        <v>0</v>
      </c>
      <c r="O13" s="5"/>
      <c r="P13" s="5"/>
      <c r="Q13" s="5"/>
      <c r="R13" s="4"/>
    </row>
    <row r="14" spans="2:18">
      <c r="B14" s="5"/>
      <c r="C14" s="5"/>
      <c r="D14" s="5"/>
      <c r="E14" s="5"/>
      <c r="F14" s="5"/>
      <c r="G14" s="5"/>
      <c r="H14" s="5"/>
      <c r="I14" s="5"/>
      <c r="J14" s="4"/>
      <c r="K14" s="5"/>
      <c r="L14" s="5"/>
      <c r="M14" s="5"/>
      <c r="N14" s="5"/>
      <c r="O14" s="5"/>
      <c r="P14" s="5"/>
      <c r="Q14" s="5"/>
      <c r="R14" s="4"/>
    </row>
    <row r="15" spans="2:18">
      <c r="B15" s="5"/>
      <c r="C15" s="5"/>
      <c r="D15" s="5"/>
      <c r="E15" s="5"/>
      <c r="F15" s="5"/>
      <c r="G15" s="5"/>
      <c r="H15" s="5"/>
      <c r="I15" s="5"/>
      <c r="J15" s="4"/>
      <c r="K15" s="5"/>
      <c r="L15" s="1" t="s">
        <v>22</v>
      </c>
      <c r="M15" s="1" t="s">
        <v>23</v>
      </c>
      <c r="N15" s="1" t="s">
        <v>24</v>
      </c>
      <c r="O15" s="5"/>
      <c r="P15" s="5"/>
      <c r="Q15" s="5"/>
      <c r="R15" s="4"/>
    </row>
    <row r="16" spans="2:18">
      <c r="B16" s="5"/>
      <c r="C16" s="5"/>
      <c r="D16" s="5"/>
      <c r="E16" s="5"/>
      <c r="F16" s="5"/>
      <c r="G16" s="5"/>
      <c r="H16" s="5"/>
      <c r="I16" s="5"/>
      <c r="J16" s="4"/>
      <c r="K16" s="5"/>
      <c r="L16" s="1">
        <f>SUMPRODUCT((G4:G53="ソウル1")*(H4:H53))</f>
        <v>0</v>
      </c>
      <c r="M16" s="1">
        <f>SUMPRODUCT((G4:G53="ソウル2")*(H4:H53))</f>
        <v>0</v>
      </c>
      <c r="N16" s="1">
        <f>SUMPRODUCT((G4:G53="ソウル3")*(H4:H53))</f>
        <v>0</v>
      </c>
      <c r="O16" s="5"/>
      <c r="P16" s="5"/>
      <c r="Q16" s="5"/>
      <c r="R16" s="4"/>
    </row>
    <row r="17" spans="2:18">
      <c r="B17" s="5"/>
      <c r="C17" s="5"/>
      <c r="D17" s="5"/>
      <c r="E17" s="5"/>
      <c r="F17" s="5"/>
      <c r="G17" s="5"/>
      <c r="H17" s="5"/>
      <c r="I17" s="5"/>
      <c r="J17" s="4"/>
      <c r="K17" s="5"/>
      <c r="L17" s="5"/>
      <c r="M17" s="5"/>
      <c r="N17" s="5"/>
      <c r="O17" s="5"/>
      <c r="P17" s="5"/>
      <c r="Q17" s="5"/>
      <c r="R17" s="4"/>
    </row>
    <row r="18" spans="2:18">
      <c r="B18" s="5"/>
      <c r="C18" s="5"/>
      <c r="D18" s="5"/>
      <c r="E18" s="5"/>
      <c r="F18" s="5"/>
      <c r="G18" s="5"/>
      <c r="H18" s="5"/>
      <c r="I18" s="5"/>
      <c r="J18" s="4"/>
      <c r="K18" s="5"/>
      <c r="L18" s="1" t="s">
        <v>26</v>
      </c>
      <c r="M18" s="1">
        <v>1</v>
      </c>
      <c r="N18" s="1">
        <v>2</v>
      </c>
      <c r="O18" s="1">
        <v>3</v>
      </c>
      <c r="P18" s="1">
        <v>4</v>
      </c>
      <c r="Q18" s="7" t="s">
        <v>55</v>
      </c>
      <c r="R18" s="4"/>
    </row>
    <row r="19" spans="2:18">
      <c r="B19" s="5"/>
      <c r="C19" s="5"/>
      <c r="D19" s="5"/>
      <c r="E19" s="5"/>
      <c r="F19" s="5"/>
      <c r="G19" s="5"/>
      <c r="H19" s="5"/>
      <c r="I19" s="5"/>
      <c r="J19" s="4"/>
      <c r="K19" s="5"/>
      <c r="L19" s="1" t="s">
        <v>25</v>
      </c>
      <c r="M19" s="1">
        <f>COUNTIFS(H4:H53,"1")</f>
        <v>0</v>
      </c>
      <c r="N19" s="1">
        <f>COUNTIFS(H4:H53,"2")</f>
        <v>0</v>
      </c>
      <c r="O19" s="1">
        <f>COUNTIFS(H4:H53,"3")</f>
        <v>0</v>
      </c>
      <c r="P19" s="1">
        <f>COUNTIFS(H4:H53,"4")</f>
        <v>0</v>
      </c>
      <c r="Q19" s="7">
        <f>COUNTIFS(H4:H53,"&gt;=5")</f>
        <v>0</v>
      </c>
      <c r="R19" s="4"/>
    </row>
    <row r="20" spans="2:18">
      <c r="B20" s="5"/>
      <c r="C20" s="5"/>
      <c r="D20" s="5"/>
      <c r="E20" s="5"/>
      <c r="F20" s="5"/>
      <c r="G20" s="5"/>
      <c r="H20" s="5"/>
      <c r="I20" s="5"/>
      <c r="J20" s="4"/>
      <c r="K20" s="5"/>
      <c r="L20" s="5"/>
      <c r="M20" s="5"/>
      <c r="N20" s="5"/>
      <c r="O20" s="5"/>
      <c r="P20" s="5"/>
      <c r="Q20" s="5"/>
      <c r="R20" s="4"/>
    </row>
    <row r="21" spans="2:18">
      <c r="B21" s="5"/>
      <c r="C21" s="5"/>
      <c r="D21" s="5"/>
      <c r="E21" s="5"/>
      <c r="F21" s="5"/>
      <c r="G21" s="5"/>
      <c r="H21" s="5"/>
      <c r="I21" s="5"/>
      <c r="J21" s="4"/>
      <c r="K21" s="5"/>
      <c r="L21" s="1" t="s">
        <v>27</v>
      </c>
      <c r="M21" s="1" t="s">
        <v>28</v>
      </c>
      <c r="N21" s="1" t="s">
        <v>29</v>
      </c>
      <c r="O21" s="1" t="s">
        <v>30</v>
      </c>
      <c r="P21" s="5"/>
      <c r="Q21" s="5"/>
      <c r="R21" s="4"/>
    </row>
    <row r="22" spans="2:18">
      <c r="B22" s="5"/>
      <c r="C22" s="5"/>
      <c r="D22" s="5"/>
      <c r="E22" s="5"/>
      <c r="F22" s="5"/>
      <c r="G22" s="5"/>
      <c r="H22" s="5"/>
      <c r="I22" s="5"/>
      <c r="J22" s="4"/>
      <c r="K22" s="5"/>
      <c r="L22" s="1">
        <f>SUMPRODUCT((I4:I53="助太刀")*(H4:H53))</f>
        <v>0</v>
      </c>
      <c r="M22" s="1">
        <f>SUMPRODUCT((I4:I53="カウンター")*(H4:H53))</f>
        <v>0</v>
      </c>
      <c r="N22" s="1">
        <f>SUMPRODUCT((I4:I53="回復")*(H4:H53))</f>
        <v>0</v>
      </c>
      <c r="O22" s="1">
        <f>SUMPRODUCT((I4:I53="後列枠")*(H4:H53))</f>
        <v>0</v>
      </c>
      <c r="P22" s="5"/>
      <c r="Q22" s="5"/>
      <c r="R22" s="4"/>
    </row>
    <row r="23" spans="2:18">
      <c r="B23" s="5"/>
      <c r="C23" s="5"/>
      <c r="D23" s="5"/>
      <c r="E23" s="5"/>
      <c r="F23" s="5"/>
      <c r="G23" s="5"/>
      <c r="H23" s="5"/>
      <c r="I23" s="5"/>
      <c r="J23" s="4"/>
      <c r="K23" s="5"/>
      <c r="L23" s="5"/>
      <c r="M23" s="5"/>
      <c r="N23" s="5"/>
      <c r="O23" s="5"/>
      <c r="P23" s="5"/>
      <c r="Q23" s="5"/>
      <c r="R23" s="4"/>
    </row>
    <row r="24" spans="2:18">
      <c r="B24" s="5"/>
      <c r="C24" s="5"/>
      <c r="D24" s="5"/>
      <c r="E24" s="5"/>
      <c r="F24" s="5"/>
      <c r="G24" s="5"/>
      <c r="H24" s="5"/>
      <c r="I24" s="5"/>
      <c r="J24" s="4"/>
      <c r="K24" s="5"/>
      <c r="L24" s="1" t="s">
        <v>32</v>
      </c>
      <c r="M24" s="1" t="s">
        <v>31</v>
      </c>
      <c r="N24" s="5"/>
      <c r="O24" s="5"/>
      <c r="P24" s="5"/>
      <c r="Q24" s="5"/>
      <c r="R24" s="6"/>
    </row>
    <row r="25" spans="2:18">
      <c r="B25" s="5"/>
      <c r="C25" s="5"/>
      <c r="D25" s="5"/>
      <c r="E25" s="5"/>
      <c r="F25" s="5"/>
      <c r="G25" s="5"/>
      <c r="H25" s="5"/>
      <c r="I25" s="5"/>
      <c r="J25" s="4"/>
      <c r="K25" s="5"/>
      <c r="L25" s="1" t="s">
        <v>33</v>
      </c>
      <c r="M25" s="1">
        <f>SUMPRODUCT((E4:E53="なし")*(H4:H53))</f>
        <v>0</v>
      </c>
      <c r="N25" s="5"/>
      <c r="O25" s="5"/>
      <c r="P25" s="5"/>
      <c r="Q25" s="5"/>
      <c r="R25" s="4"/>
    </row>
    <row r="26" spans="2:18">
      <c r="B26" s="5"/>
      <c r="C26" s="5"/>
      <c r="D26" s="5"/>
      <c r="E26" s="5"/>
      <c r="F26" s="5"/>
      <c r="G26" s="5"/>
      <c r="H26" s="5"/>
      <c r="I26" s="5"/>
      <c r="J26" s="4"/>
      <c r="K26" s="5"/>
      <c r="L26" s="1" t="s">
        <v>44</v>
      </c>
      <c r="M26" s="1">
        <f>SUMPRODUCT((E4:E53="ドラ1")*(H4:H53))</f>
        <v>0</v>
      </c>
      <c r="N26" s="5"/>
      <c r="O26" s="5"/>
      <c r="P26" s="5"/>
      <c r="Q26" s="5"/>
      <c r="R26" s="4"/>
    </row>
    <row r="27" spans="2:18">
      <c r="B27" s="5"/>
      <c r="C27" s="5"/>
      <c r="D27" s="5"/>
      <c r="E27" s="5"/>
      <c r="F27" s="5"/>
      <c r="G27" s="5"/>
      <c r="H27" s="5"/>
      <c r="I27" s="5"/>
      <c r="J27" s="4"/>
      <c r="K27" s="5"/>
      <c r="L27" s="1" t="s">
        <v>43</v>
      </c>
      <c r="M27" s="1">
        <f>SUMPRODUCT((E4:E53="ドラ2")*(H4:H53))</f>
        <v>0</v>
      </c>
      <c r="N27" s="5"/>
      <c r="O27" s="5"/>
      <c r="P27" s="5"/>
      <c r="Q27" s="5"/>
      <c r="R27" s="4"/>
    </row>
    <row r="28" spans="2:18">
      <c r="B28" s="5"/>
      <c r="C28" s="5"/>
      <c r="D28" s="5"/>
      <c r="E28" s="5"/>
      <c r="F28" s="5"/>
      <c r="G28" s="5"/>
      <c r="H28" s="5"/>
      <c r="I28" s="5"/>
      <c r="J28" s="4"/>
      <c r="K28" s="5"/>
      <c r="L28" s="1" t="s">
        <v>34</v>
      </c>
      <c r="M28" s="1">
        <f>SUMPRODUCT((E4:E53="扉")*(H4:H53))</f>
        <v>0</v>
      </c>
      <c r="N28" s="5"/>
      <c r="O28" s="5"/>
      <c r="P28" s="5"/>
      <c r="Q28" s="5"/>
      <c r="R28" s="4"/>
    </row>
    <row r="29" spans="2:18">
      <c r="B29" s="5"/>
      <c r="C29" s="5"/>
      <c r="D29" s="5"/>
      <c r="E29" s="5"/>
      <c r="F29" s="5"/>
      <c r="G29" s="5"/>
      <c r="H29" s="5"/>
      <c r="I29" s="5"/>
      <c r="J29" s="4"/>
      <c r="K29" s="5"/>
      <c r="L29" s="1" t="s">
        <v>35</v>
      </c>
      <c r="M29" s="1">
        <f>SUMPRODUCT((E4:E53="本")*(H4:H53))</f>
        <v>0</v>
      </c>
      <c r="N29" s="5"/>
      <c r="O29" s="5"/>
      <c r="P29" s="5"/>
      <c r="Q29" s="5"/>
      <c r="R29" s="4"/>
    </row>
    <row r="30" spans="2:18">
      <c r="B30" s="5"/>
      <c r="C30" s="5"/>
      <c r="D30" s="5"/>
      <c r="E30" s="5"/>
      <c r="F30" s="5"/>
      <c r="G30" s="5"/>
      <c r="H30" s="5"/>
      <c r="I30" s="5"/>
      <c r="J30" s="4"/>
      <c r="K30" s="5"/>
      <c r="L30" s="1" t="s">
        <v>36</v>
      </c>
      <c r="M30" s="1">
        <f>SUMPRODUCT((E4:E53="風")*(H4:H53))</f>
        <v>0</v>
      </c>
      <c r="N30" s="5"/>
      <c r="O30" s="5"/>
      <c r="P30" s="5"/>
      <c r="Q30" s="5"/>
      <c r="R30" s="4"/>
    </row>
    <row r="31" spans="2:18">
      <c r="B31" s="5"/>
      <c r="C31" s="5"/>
      <c r="D31" s="5"/>
      <c r="E31" s="5"/>
      <c r="F31" s="5"/>
      <c r="G31" s="5"/>
      <c r="H31" s="5"/>
      <c r="I31" s="5"/>
      <c r="J31" s="4"/>
      <c r="K31" s="5"/>
      <c r="L31" s="1" t="s">
        <v>37</v>
      </c>
      <c r="M31" s="1">
        <f>SUMPRODUCT((E4:E53="宝")*(H4:H53))</f>
        <v>0</v>
      </c>
      <c r="N31" s="5"/>
      <c r="O31" s="5"/>
      <c r="P31" s="5"/>
      <c r="Q31" s="5"/>
      <c r="R31" s="4"/>
    </row>
    <row r="32" spans="2:18">
      <c r="B32" s="5"/>
      <c r="C32" s="5"/>
      <c r="D32" s="5"/>
      <c r="E32" s="5"/>
      <c r="F32" s="5"/>
      <c r="G32" s="5"/>
      <c r="H32" s="5"/>
      <c r="I32" s="5"/>
      <c r="J32" s="4"/>
      <c r="K32" s="5"/>
      <c r="L32" s="1" t="s">
        <v>38</v>
      </c>
      <c r="M32" s="1">
        <f>SUMPRODUCT((E4:E53="袋")*(H4:H53))</f>
        <v>0</v>
      </c>
      <c r="N32" s="5"/>
      <c r="O32" s="5"/>
      <c r="P32" s="5"/>
      <c r="Q32" s="5"/>
      <c r="R32" s="4"/>
    </row>
    <row r="33" spans="2:18">
      <c r="B33" s="5"/>
      <c r="C33" s="5"/>
      <c r="D33" s="5"/>
      <c r="E33" s="5"/>
      <c r="F33" s="5"/>
      <c r="G33" s="5"/>
      <c r="H33" s="5"/>
      <c r="I33" s="5"/>
      <c r="J33" s="4"/>
      <c r="K33" s="5"/>
      <c r="L33" s="1" t="s">
        <v>39</v>
      </c>
      <c r="M33" s="1">
        <f>SUMPRODUCT((E4:E53="炎")*(H4:H53))</f>
        <v>0</v>
      </c>
      <c r="N33" s="5"/>
      <c r="O33" s="5"/>
      <c r="P33" s="5"/>
      <c r="Q33" s="5"/>
      <c r="R33" s="4"/>
    </row>
    <row r="34" spans="2:18">
      <c r="B34" s="5"/>
      <c r="C34" s="5"/>
      <c r="D34" s="5"/>
      <c r="E34" s="5"/>
      <c r="F34" s="5"/>
      <c r="G34" s="5"/>
      <c r="H34" s="5"/>
      <c r="I34" s="5"/>
      <c r="J34" s="4"/>
      <c r="K34" s="5"/>
      <c r="L34" s="1" t="s">
        <v>40</v>
      </c>
      <c r="M34" s="1">
        <f>SUMPRODUCT((E4:E53="門")*(H4:H53))</f>
        <v>0</v>
      </c>
      <c r="N34" s="5"/>
      <c r="O34" s="5"/>
      <c r="P34" s="5"/>
      <c r="Q34" s="5"/>
      <c r="R34" s="4"/>
    </row>
    <row r="35" spans="2:18">
      <c r="B35" s="5"/>
      <c r="C35" s="5"/>
      <c r="D35" s="5"/>
      <c r="E35" s="5"/>
      <c r="F35" s="5"/>
      <c r="G35" s="5"/>
      <c r="H35" s="5"/>
      <c r="I35" s="5"/>
      <c r="J35" s="4"/>
      <c r="K35" s="5"/>
      <c r="L35" s="5"/>
      <c r="M35" s="5"/>
      <c r="N35" s="5"/>
      <c r="O35" s="5"/>
      <c r="P35" s="5"/>
      <c r="Q35" s="5"/>
      <c r="R35" s="4"/>
    </row>
    <row r="36" spans="2:18">
      <c r="B36" s="5"/>
      <c r="C36" s="5"/>
      <c r="D36" s="5"/>
      <c r="E36" s="5"/>
      <c r="F36" s="5"/>
      <c r="G36" s="5"/>
      <c r="H36" s="5"/>
      <c r="I36" s="5"/>
      <c r="J36" s="4"/>
      <c r="K36" s="4"/>
      <c r="L36" s="4"/>
      <c r="M36" s="4"/>
      <c r="N36" s="4"/>
      <c r="O36" s="4"/>
      <c r="P36" s="4"/>
      <c r="Q36" s="4"/>
      <c r="R36" s="4"/>
    </row>
    <row r="37" spans="2:18">
      <c r="B37" s="5"/>
      <c r="C37" s="5"/>
      <c r="D37" s="5"/>
      <c r="E37" s="5"/>
      <c r="F37" s="5"/>
      <c r="G37" s="5"/>
      <c r="H37" s="5"/>
      <c r="I37" s="5"/>
      <c r="J37" s="4"/>
      <c r="K37" s="4"/>
      <c r="L37" s="3" t="s">
        <v>45</v>
      </c>
      <c r="M37" s="1" t="s">
        <v>31</v>
      </c>
      <c r="N37" s="4"/>
      <c r="O37" s="4"/>
      <c r="P37" s="4"/>
      <c r="Q37" s="4"/>
      <c r="R37" s="4"/>
    </row>
    <row r="38" spans="2:18">
      <c r="B38" s="5"/>
      <c r="C38" s="5"/>
      <c r="D38" s="5"/>
      <c r="E38" s="5"/>
      <c r="F38" s="5"/>
      <c r="G38" s="5"/>
      <c r="H38" s="5"/>
      <c r="I38" s="5"/>
      <c r="J38" s="4"/>
      <c r="K38" s="4"/>
      <c r="L38" s="3" t="s">
        <v>23</v>
      </c>
      <c r="M38" s="1">
        <f>SUMPRODUCT((E4:E53="ソウル2")*(H4:H53))</f>
        <v>0</v>
      </c>
    </row>
    <row r="39" spans="2:18">
      <c r="B39" s="5"/>
      <c r="C39" s="5"/>
      <c r="D39" s="5"/>
      <c r="E39" s="5"/>
      <c r="F39" s="5"/>
      <c r="G39" s="5"/>
      <c r="H39" s="5"/>
      <c r="I39" s="5"/>
      <c r="J39" s="4"/>
      <c r="L39" s="3" t="s">
        <v>49</v>
      </c>
      <c r="M39" s="1">
        <f>SUMPRODUCT((E4:E53="2001")*(H4:H53))</f>
        <v>0</v>
      </c>
    </row>
    <row r="40" spans="2:18">
      <c r="B40" s="5"/>
      <c r="C40" s="5"/>
      <c r="D40" s="5"/>
      <c r="E40" s="5"/>
      <c r="F40" s="5"/>
      <c r="G40" s="5"/>
      <c r="H40" s="5"/>
      <c r="I40" s="5"/>
      <c r="J40" s="4"/>
      <c r="L40" s="3" t="s">
        <v>46</v>
      </c>
      <c r="M40" s="1">
        <f>SUMPRODUCT((E4:E53="1D+ソウル3")*(H4:H53))</f>
        <v>0</v>
      </c>
    </row>
    <row r="41" spans="2:18">
      <c r="B41" s="5"/>
      <c r="C41" s="5"/>
      <c r="D41" s="5"/>
      <c r="E41" s="5"/>
      <c r="F41" s="5"/>
      <c r="G41" s="5"/>
      <c r="H41" s="5"/>
      <c r="I41" s="5"/>
      <c r="J41" s="4"/>
      <c r="L41" s="3" t="s">
        <v>47</v>
      </c>
      <c r="M41" s="1">
        <f>SUMPRODUCT((E4:E53="1D+1000")*(H4:H53))</f>
        <v>0</v>
      </c>
    </row>
    <row r="42" spans="2:18">
      <c r="B42" s="5"/>
      <c r="C42" s="5"/>
      <c r="D42" s="5"/>
      <c r="E42" s="5"/>
      <c r="F42" s="5"/>
      <c r="G42" s="5"/>
      <c r="H42" s="5"/>
      <c r="I42" s="5"/>
      <c r="J42" s="4"/>
      <c r="L42" s="3" t="s">
        <v>48</v>
      </c>
      <c r="M42" s="1">
        <f>SUMPRODUCT((E4:E53="1001(ドラ2)")*(H4:H53))</f>
        <v>0</v>
      </c>
    </row>
    <row r="43" spans="2:18">
      <c r="B43" s="5"/>
      <c r="C43" s="5"/>
      <c r="D43" s="5"/>
      <c r="E43" s="5"/>
      <c r="F43" s="5"/>
      <c r="G43" s="5"/>
      <c r="H43" s="5"/>
      <c r="I43" s="5"/>
      <c r="J43" s="4"/>
      <c r="L43" s="3" t="s">
        <v>41</v>
      </c>
      <c r="M43" s="1">
        <f>SUMPRODUCT((E4:E53="新ストブ")*(H4:H53))</f>
        <v>0</v>
      </c>
    </row>
    <row r="44" spans="2:18">
      <c r="B44" s="5"/>
      <c r="C44" s="5"/>
      <c r="D44" s="5"/>
      <c r="E44" s="5"/>
      <c r="F44" s="5"/>
      <c r="G44" s="5"/>
      <c r="H44" s="5"/>
      <c r="I44" s="5"/>
      <c r="J44" s="4"/>
      <c r="L44" s="3" t="s">
        <v>42</v>
      </c>
      <c r="M44" s="1">
        <f>SUMPRODUCT((E4:E53="旧ストブ")*(H4:H53))</f>
        <v>0</v>
      </c>
      <c r="O44" s="8"/>
    </row>
    <row r="45" spans="2:18">
      <c r="B45" s="5"/>
      <c r="C45" s="5"/>
      <c r="D45" s="5"/>
      <c r="E45" s="5"/>
      <c r="F45" s="5"/>
      <c r="G45" s="5"/>
      <c r="H45" s="5"/>
      <c r="I45" s="5"/>
      <c r="J45" s="4"/>
    </row>
    <row r="46" spans="2:18">
      <c r="B46" s="5"/>
      <c r="C46" s="5"/>
      <c r="D46" s="5"/>
      <c r="E46" s="5"/>
      <c r="F46" s="5"/>
      <c r="G46" s="5"/>
      <c r="H46" s="5"/>
      <c r="I46" s="5"/>
      <c r="J46" s="4"/>
      <c r="L46" s="9"/>
    </row>
    <row r="47" spans="2:18">
      <c r="B47" s="5"/>
      <c r="C47" s="5"/>
      <c r="D47" s="5"/>
      <c r="E47" s="5"/>
      <c r="F47" s="5"/>
      <c r="G47" s="5"/>
      <c r="H47" s="5"/>
      <c r="I47" s="5"/>
      <c r="J47" s="4"/>
    </row>
    <row r="48" spans="2:18">
      <c r="B48" s="5"/>
      <c r="C48" s="5"/>
      <c r="D48" s="5"/>
      <c r="E48" s="5"/>
      <c r="F48" s="5"/>
      <c r="G48" s="5"/>
      <c r="H48" s="5"/>
      <c r="I48" s="5"/>
      <c r="J48" s="4"/>
      <c r="L48" s="10" t="s">
        <v>52</v>
      </c>
      <c r="M48" s="10"/>
      <c r="N48" s="10"/>
      <c r="O48" s="10"/>
      <c r="P48" s="10"/>
      <c r="Q48" s="10"/>
    </row>
    <row r="49" spans="2:17">
      <c r="B49" s="5"/>
      <c r="C49" s="5"/>
      <c r="D49" s="5"/>
      <c r="E49" s="5"/>
      <c r="F49" s="5"/>
      <c r="G49" s="5"/>
      <c r="H49" s="5"/>
      <c r="I49" s="5"/>
      <c r="J49" s="4"/>
      <c r="L49" s="10" t="s">
        <v>53</v>
      </c>
      <c r="M49" s="10"/>
      <c r="N49" s="10"/>
      <c r="O49" s="10"/>
      <c r="P49" s="10"/>
      <c r="Q49" s="10"/>
    </row>
    <row r="50" spans="2:17">
      <c r="B50" s="5"/>
      <c r="C50" s="5"/>
      <c r="D50" s="5"/>
      <c r="E50" s="5"/>
      <c r="F50" s="5"/>
      <c r="G50" s="5"/>
      <c r="H50" s="5"/>
      <c r="I50" s="5"/>
      <c r="J50" s="4"/>
      <c r="L50" s="10" t="s">
        <v>50</v>
      </c>
      <c r="M50" s="10"/>
      <c r="N50" s="10"/>
      <c r="O50" s="10"/>
      <c r="P50" s="10"/>
      <c r="Q50" s="10"/>
    </row>
    <row r="51" spans="2:17">
      <c r="B51" s="5"/>
      <c r="C51" s="5"/>
      <c r="D51" s="5"/>
      <c r="E51" s="5"/>
      <c r="F51" s="5"/>
      <c r="G51" s="5"/>
      <c r="H51" s="5"/>
      <c r="I51" s="5"/>
      <c r="J51" s="4"/>
      <c r="L51" s="10" t="s">
        <v>54</v>
      </c>
      <c r="M51" s="10"/>
      <c r="N51" s="11"/>
      <c r="O51" s="12"/>
      <c r="P51" s="12"/>
      <c r="Q51" s="13"/>
    </row>
    <row r="52" spans="2:17">
      <c r="B52" s="5"/>
      <c r="C52" s="5"/>
      <c r="D52" s="5"/>
      <c r="E52" s="5"/>
      <c r="F52" s="5"/>
      <c r="G52" s="5"/>
      <c r="H52" s="5"/>
      <c r="I52" s="5"/>
      <c r="J52" s="4"/>
      <c r="L52" s="10"/>
      <c r="M52" s="10"/>
      <c r="N52" s="14"/>
      <c r="O52" s="15"/>
      <c r="P52" s="15"/>
      <c r="Q52" s="16"/>
    </row>
    <row r="53" spans="2:17">
      <c r="B53" s="5"/>
      <c r="C53" s="5"/>
      <c r="D53" s="5"/>
      <c r="E53" s="5"/>
      <c r="F53" s="5"/>
      <c r="G53" s="5"/>
      <c r="H53" s="5"/>
      <c r="I53" s="5"/>
      <c r="J53" s="4"/>
      <c r="L53" s="10"/>
      <c r="M53" s="10"/>
      <c r="N53" s="17"/>
      <c r="O53" s="18"/>
      <c r="P53" s="18"/>
      <c r="Q53" s="19"/>
    </row>
  </sheetData>
  <mergeCells count="9">
    <mergeCell ref="L51:M53"/>
    <mergeCell ref="N51:Q53"/>
    <mergeCell ref="B1:P2"/>
    <mergeCell ref="L48:M48"/>
    <mergeCell ref="L49:M49"/>
    <mergeCell ref="L50:M50"/>
    <mergeCell ref="N48:Q48"/>
    <mergeCell ref="N49:Q49"/>
    <mergeCell ref="N50:Q50"/>
  </mergeCells>
  <phoneticPr fontId="1"/>
  <conditionalFormatting sqref="B4:B53 D4:D53">
    <cfRule type="cellIs" dxfId="4" priority="2" operator="equal">
      <formula>"黄"</formula>
    </cfRule>
    <cfRule type="cellIs" dxfId="3" priority="3" operator="equal">
      <formula>"緑"</formula>
    </cfRule>
    <cfRule type="cellIs" dxfId="2" priority="4" operator="equal">
      <formula>"青"</formula>
    </cfRule>
    <cfRule type="cellIs" dxfId="1" priority="5" operator="equal">
      <formula>"赤"</formula>
    </cfRule>
  </conditionalFormatting>
  <conditionalFormatting sqref="B3:J53">
    <cfRule type="expression" dxfId="0" priority="1">
      <formula>OR($B3:$J53&lt;&gt;"")</formula>
    </cfRule>
  </conditionalFormatting>
  <dataValidations count="7">
    <dataValidation type="list" allowBlank="1" showInputMessage="1" showErrorMessage="1" sqref="F54:F55">
      <formula1>$K$10:$L$10</formula1>
    </dataValidation>
    <dataValidation type="list" allowBlank="1" showInputMessage="1" showErrorMessage="1" sqref="D4:D53">
      <formula1>$M$3:$P$3</formula1>
    </dataValidation>
    <dataValidation type="list" allowBlank="1" showInputMessage="1" showErrorMessage="1" sqref="B4:B53">
      <formula1>$L$4:$L$8</formula1>
    </dataValidation>
    <dataValidation type="list" allowBlank="1" showInputMessage="1" showErrorMessage="1" sqref="F4:F53">
      <formula1>$L$12:$N$12</formula1>
    </dataValidation>
    <dataValidation type="list" allowBlank="1" showInputMessage="1" showErrorMessage="1" sqref="G4:G53">
      <formula1>$L$15:$N$15</formula1>
    </dataValidation>
    <dataValidation type="list" allowBlank="1" showInputMessage="1" showErrorMessage="1" sqref="I4:I53">
      <formula1>$L$21:$O$21</formula1>
    </dataValidation>
    <dataValidation type="list" allowBlank="1" showInputMessage="1" showErrorMessage="1" sqref="E4:E53">
      <formula1>$L$25:$L$34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2014-07-02T00:51:12Z</dcterms:created>
  <dcterms:modified xsi:type="dcterms:W3CDTF">2014-07-23T02:27:58Z</dcterms:modified>
</cp:coreProperties>
</file>