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4" activeTab="0"/>
  </bookViews>
  <sheets>
    <sheet name="ｽﾃｰﾀｽ" sheetId="1" r:id="rId1"/>
    <sheet name="宝玉" sheetId="2" r:id="rId2"/>
    <sheet name="報告" sheetId="3" r:id="rId3"/>
  </sheets>
  <definedNames/>
  <calcPr fullCalcOnLoad="1"/>
</workbook>
</file>

<file path=xl/sharedStrings.xml><?xml version="1.0" encoding="utf-8"?>
<sst xmlns="http://schemas.openxmlformats.org/spreadsheetml/2006/main" count="1209" uniqueCount="560">
  <si>
    <t>ﾁｪｯｸﾎﾟｲﾝﾄ</t>
  </si>
  <si>
    <r>
      <t>(</t>
    </r>
    <r>
      <rPr>
        <sz val="10"/>
        <rFont val="MS P ゴシック"/>
        <family val="0"/>
      </rPr>
      <t>階</t>
    </r>
    <r>
      <rPr>
        <sz val="10"/>
        <rFont val="Arial"/>
        <family val="2"/>
      </rPr>
      <t>)</t>
    </r>
  </si>
  <si>
    <t>識別</t>
  </si>
  <si>
    <t>無</t>
  </si>
  <si>
    <t>回</t>
  </si>
  <si>
    <t>階</t>
  </si>
  <si>
    <t>小</t>
  </si>
  <si>
    <t>大</t>
  </si>
  <si>
    <t>期待</t>
  </si>
  <si>
    <t>レベル</t>
  </si>
  <si>
    <t>経験値累計</t>
  </si>
  <si>
    <t>敵レベル</t>
  </si>
  <si>
    <t>HP</t>
  </si>
  <si>
    <t>武器名</t>
  </si>
  <si>
    <t>読み方(仮)</t>
  </si>
  <si>
    <t>力</t>
  </si>
  <si>
    <t>魔</t>
  </si>
  <si>
    <t>耐</t>
  </si>
  <si>
    <t>運</t>
  </si>
  <si>
    <t>おばちゃん</t>
  </si>
  <si>
    <t>防具名</t>
  </si>
  <si>
    <t>アクセサリー名</t>
  </si>
  <si>
    <t>目標レベル</t>
  </si>
  <si>
    <r>
      <t>(</t>
    </r>
    <r>
      <rPr>
        <sz val="10"/>
        <rFont val="MS P ゴシック"/>
        <family val="0"/>
      </rPr>
      <t>レベル</t>
    </r>
    <r>
      <rPr>
        <sz val="10"/>
        <rFont val="Arial"/>
        <family val="2"/>
      </rPr>
      <t>)</t>
    </r>
  </si>
  <si>
    <t>↓リストから入力↓</t>
  </si>
  <si>
    <t>合計</t>
  </si>
  <si>
    <t>00装備無し</t>
  </si>
  <si>
    <t>00そうびなし</t>
  </si>
  <si>
    <t>戦闘回数</t>
  </si>
  <si>
    <r>
      <t>(</t>
    </r>
    <r>
      <rPr>
        <sz val="10"/>
        <rFont val="MS P ゴシック"/>
        <family val="0"/>
      </rPr>
      <t>回</t>
    </r>
    <r>
      <rPr>
        <sz val="10"/>
        <rFont val="Arial"/>
        <family val="2"/>
      </rPr>
      <t>)</t>
    </r>
  </si>
  <si>
    <t>ドミニオン</t>
  </si>
  <si>
    <t>初期ステ</t>
  </si>
  <si>
    <t>01聖杯ルシファー</t>
  </si>
  <si>
    <t>01せいはいるしふぁー</t>
  </si>
  <si>
    <t>01天女の羽衣</t>
  </si>
  <si>
    <t>01てんにょのはごろも</t>
  </si>
  <si>
    <t>01○○バンクル(下級)</t>
  </si>
  <si>
    <t>01魔+2下級魔法</t>
  </si>
  <si>
    <t>目標経験値</t>
  </si>
  <si>
    <t>レベル計算</t>
  </si>
  <si>
    <t>02ミョルニル</t>
  </si>
  <si>
    <t>02みょるにる</t>
  </si>
  <si>
    <t>02教皇の衣</t>
  </si>
  <si>
    <t>02きょうこうのころも</t>
  </si>
  <si>
    <t>02○○の瞳(中級)</t>
  </si>
  <si>
    <t>02魔+4中級魔法</t>
  </si>
  <si>
    <t>残す経験値</t>
  </si>
  <si>
    <t>～</t>
  </si>
  <si>
    <t>素ステ（入力）</t>
  </si>
  <si>
    <t>↓購入金額↓</t>
  </si>
  <si>
    <t>03ルシファーズソード</t>
  </si>
  <si>
    <t>03るしふぁーずそーど</t>
  </si>
  <si>
    <t>03ルシファーズアーマー</t>
  </si>
  <si>
    <t>03るしふぁーずあーまー</t>
  </si>
  <si>
    <t>03○○バンクル(上級)</t>
  </si>
  <si>
    <t>03魔+6上級魔法</t>
  </si>
  <si>
    <t>推奨経験値</t>
  </si>
  <si>
    <t>ルシファーズソード</t>
  </si>
  <si>
    <t>武器補正</t>
  </si>
  <si>
    <t>04女王の鞭</t>
  </si>
  <si>
    <t>04じょうおうのむち</t>
  </si>
  <si>
    <t>04虎皮の腹巻</t>
  </si>
  <si>
    <t>04とらがわのはらまき</t>
  </si>
  <si>
    <t>04ジャック○○(上級)</t>
  </si>
  <si>
    <t>04魔+10上級魔法</t>
  </si>
  <si>
    <t>ルシファーズアーマー</t>
  </si>
  <si>
    <t>防具補正</t>
  </si>
  <si>
    <t>05ラヴァーズボウ</t>
  </si>
  <si>
    <t>05らう゛ーずぼう</t>
  </si>
  <si>
    <t>05男気の甚平</t>
  </si>
  <si>
    <t>05おとこぎのじんべい</t>
  </si>
  <si>
    <t>05宝玉</t>
  </si>
  <si>
    <t>05ほうぎょく</t>
  </si>
  <si>
    <t>ボス</t>
  </si>
  <si>
    <t>弱点</t>
  </si>
  <si>
    <t>攻撃力</t>
  </si>
  <si>
    <t>シヴァ</t>
  </si>
  <si>
    <t>アクセ補正</t>
  </si>
  <si>
    <t>06与一の弓</t>
  </si>
  <si>
    <t>06よいちのゆみ</t>
  </si>
  <si>
    <t>06カイザーアーマー</t>
  </si>
  <si>
    <t>06かいざーあーまー</t>
  </si>
  <si>
    <t>06宝玉輪</t>
  </si>
  <si>
    <t>06ほうぎょくりん</t>
  </si>
  <si>
    <t>嫉妬</t>
  </si>
  <si>
    <t>無し</t>
  </si>
  <si>
    <r>
      <t>80</t>
    </r>
    <r>
      <rPr>
        <sz val="10"/>
        <rFont val="MS P ゴシック"/>
        <family val="0"/>
      </rPr>
      <t>前後</t>
    </r>
  </si>
  <si>
    <r>
      <t>10</t>
    </r>
    <r>
      <rPr>
        <sz val="10"/>
        <rFont val="MS P ゴシック"/>
        <family val="0"/>
      </rPr>
      <t>前後</t>
    </r>
  </si>
  <si>
    <t>↓合計金額↓</t>
  </si>
  <si>
    <t>07撲殺丸</t>
  </si>
  <si>
    <t>07ぼくさつまる</t>
  </si>
  <si>
    <t>07パワードスーツ</t>
  </si>
  <si>
    <t>07ぱわーどすーつ</t>
  </si>
  <si>
    <t>07黒き闇輪</t>
  </si>
  <si>
    <t>07くろきあんりん</t>
  </si>
  <si>
    <t>？</t>
  </si>
  <si>
    <t>執着</t>
  </si>
  <si>
    <t>氷結</t>
  </si>
  <si>
    <r>
      <t>145</t>
    </r>
    <r>
      <rPr>
        <sz val="10"/>
        <rFont val="MS P ゴシック"/>
        <family val="0"/>
      </rPr>
      <t>以下</t>
    </r>
  </si>
  <si>
    <r>
      <t>20</t>
    </r>
    <r>
      <rPr>
        <sz val="10"/>
        <rFont val="MS P ゴシック"/>
        <family val="0"/>
      </rPr>
      <t>～</t>
    </r>
    <r>
      <rPr>
        <sz val="10"/>
        <rFont val="Arial"/>
        <family val="2"/>
      </rPr>
      <t>30</t>
    </r>
  </si>
  <si>
    <t>SP</t>
  </si>
  <si>
    <t>08マサカドの刀</t>
  </si>
  <si>
    <t>08まさかどのかたな</t>
  </si>
  <si>
    <t>08壱式アイギス装甲</t>
  </si>
  <si>
    <t>08いちしきあいぎすそうこう</t>
  </si>
  <si>
    <t>08完全神柱</t>
  </si>
  <si>
    <t>08かんぜんしんちゅう</t>
  </si>
  <si>
    <t>欲望</t>
  </si>
  <si>
    <t>疾風</t>
  </si>
  <si>
    <r>
      <t>198</t>
    </r>
    <r>
      <rPr>
        <sz val="10"/>
        <rFont val="MS P ゴシック"/>
        <family val="0"/>
      </rPr>
      <t>～</t>
    </r>
    <r>
      <rPr>
        <sz val="10"/>
        <rFont val="Arial"/>
        <family val="2"/>
      </rPr>
      <t>203</t>
    </r>
  </si>
  <si>
    <r>
      <t>27</t>
    </r>
    <r>
      <rPr>
        <sz val="10"/>
        <rFont val="MS P ゴシック"/>
        <family val="0"/>
      </rPr>
      <t>～</t>
    </r>
    <r>
      <rPr>
        <sz val="10"/>
        <rFont val="Arial"/>
        <family val="2"/>
      </rPr>
      <t>34</t>
    </r>
  </si>
  <si>
    <t>09妖刀村正</t>
  </si>
  <si>
    <t>09ようとうむらまさ</t>
  </si>
  <si>
    <t>09弐式アイギス装甲</t>
  </si>
  <si>
    <t>09にしきあいぎすそうこう</t>
  </si>
  <si>
    <t>09マサカドゥス</t>
  </si>
  <si>
    <t>09まさかどぅす</t>
  </si>
  <si>
    <t>傲慢</t>
  </si>
  <si>
    <r>
      <t>241</t>
    </r>
    <r>
      <rPr>
        <sz val="10"/>
        <rFont val="MS P ゴシック"/>
        <family val="0"/>
      </rPr>
      <t>～</t>
    </r>
    <r>
      <rPr>
        <sz val="10"/>
        <rFont val="Arial"/>
        <family val="2"/>
      </rPr>
      <t>248</t>
    </r>
  </si>
  <si>
    <r>
      <t>34</t>
    </r>
    <r>
      <rPr>
        <sz val="10"/>
        <rFont val="MS P ゴシック"/>
        <family val="0"/>
      </rPr>
      <t>～</t>
    </r>
    <r>
      <rPr>
        <sz val="10"/>
        <rFont val="Arial"/>
        <family val="2"/>
      </rPr>
      <t>45</t>
    </r>
  </si>
  <si>
    <t>アスカロン</t>
  </si>
  <si>
    <t>あすかろん</t>
  </si>
  <si>
    <t>10参式アイギス装甲</t>
  </si>
  <si>
    <t>10さんしきあいぎすそうこう</t>
  </si>
  <si>
    <t>10天使の羽</t>
  </si>
  <si>
    <t>10てんしのはね</t>
  </si>
  <si>
    <t>狂気</t>
  </si>
  <si>
    <t>火炎</t>
  </si>
  <si>
    <r>
      <t>309</t>
    </r>
    <r>
      <rPr>
        <sz val="10"/>
        <rFont val="MS P ゴシック"/>
        <family val="0"/>
      </rPr>
      <t>～</t>
    </r>
    <r>
      <rPr>
        <sz val="10"/>
        <rFont val="Arial"/>
        <family val="2"/>
      </rPr>
      <t>313</t>
    </r>
  </si>
  <si>
    <r>
      <t>40</t>
    </r>
    <r>
      <rPr>
        <sz val="10"/>
        <rFont val="MS P ゴシック"/>
        <family val="0"/>
      </rPr>
      <t>～</t>
    </r>
    <r>
      <rPr>
        <sz val="10"/>
        <rFont val="Arial"/>
        <family val="2"/>
      </rPr>
      <t>50</t>
    </r>
  </si>
  <si>
    <t>フラロウス</t>
  </si>
  <si>
    <t>圧殺の金槌</t>
  </si>
  <si>
    <t>あっさつのかなづち</t>
  </si>
  <si>
    <t>11四式アイギス装甲</t>
  </si>
  <si>
    <t>11よんしきあいぎすそうこう</t>
  </si>
  <si>
    <t>11全能の真球</t>
  </si>
  <si>
    <t>11ぜんのうのしんきゅう</t>
  </si>
  <si>
    <t>エクスカリバー</t>
  </si>
  <si>
    <t>えくすかりばー</t>
  </si>
  <si>
    <t>絶望</t>
  </si>
  <si>
    <t>電撃</t>
  </si>
  <si>
    <r>
      <t>383</t>
    </r>
    <r>
      <rPr>
        <sz val="10"/>
        <rFont val="MS P ゴシック"/>
        <family val="0"/>
      </rPr>
      <t>以下</t>
    </r>
  </si>
  <si>
    <r>
      <t>60</t>
    </r>
    <r>
      <rPr>
        <sz val="10"/>
        <rFont val="MS P ゴシック"/>
        <family val="0"/>
      </rPr>
      <t>～</t>
    </r>
    <r>
      <rPr>
        <sz val="10"/>
        <rFont val="Arial"/>
        <family val="2"/>
      </rPr>
      <t>75</t>
    </r>
  </si>
  <si>
    <t>伊賀の忍刀</t>
  </si>
  <si>
    <t>いがのにんとう</t>
  </si>
  <si>
    <t>12五式アイギス装甲</t>
  </si>
  <si>
    <t>12ごしきあいぎすそうこう</t>
  </si>
  <si>
    <t>アイスバンクル</t>
  </si>
  <si>
    <t>あいすばんぐる</t>
  </si>
  <si>
    <t>キスオブジアテナ</t>
  </si>
  <si>
    <t>きすおぶじあてね</t>
  </si>
  <si>
    <t>贖罪</t>
  </si>
  <si>
    <r>
      <t>80</t>
    </r>
    <r>
      <rPr>
        <sz val="10"/>
        <rFont val="MS P ゴシック"/>
        <family val="0"/>
      </rPr>
      <t>～</t>
    </r>
    <r>
      <rPr>
        <sz val="10"/>
        <rFont val="Arial"/>
        <family val="2"/>
      </rPr>
      <t>100</t>
    </r>
  </si>
  <si>
    <t>アミーゴポンチョ</t>
  </si>
  <si>
    <t>あみーごぽんちょ</t>
  </si>
  <si>
    <t>アギジェム</t>
  </si>
  <si>
    <t>あぎじぇむ</t>
  </si>
  <si>
    <t>ギロチンアクス</t>
  </si>
  <si>
    <t>ぎろちんあくす</t>
  </si>
  <si>
    <t>ガル</t>
  </si>
  <si>
    <r>
      <t>(</t>
    </r>
    <r>
      <rPr>
        <sz val="10"/>
        <rFont val="MS P ゴシック"/>
        <family val="0"/>
      </rPr>
      <t>魔半</t>
    </r>
    <r>
      <rPr>
        <sz val="10"/>
        <rFont val="Arial"/>
        <family val="2"/>
      </rPr>
      <t>)</t>
    </r>
  </si>
  <si>
    <r>
      <t>608</t>
    </r>
    <r>
      <rPr>
        <sz val="10"/>
        <rFont val="MS P ゴシック"/>
        <family val="0"/>
      </rPr>
      <t>～</t>
    </r>
    <r>
      <rPr>
        <sz val="10"/>
        <rFont val="Arial"/>
        <family val="2"/>
      </rPr>
      <t>610</t>
    </r>
  </si>
  <si>
    <r>
      <t>90</t>
    </r>
    <r>
      <rPr>
        <sz val="10"/>
        <rFont val="MS P ゴシック"/>
        <family val="0"/>
      </rPr>
      <t>～</t>
    </r>
    <r>
      <rPr>
        <sz val="10"/>
        <rFont val="Arial"/>
        <family val="2"/>
      </rPr>
      <t>110</t>
    </r>
  </si>
  <si>
    <t>アメニティスーツ</t>
  </si>
  <si>
    <t>あめにてぃすーつ</t>
  </si>
  <si>
    <t>アグニバンクル</t>
  </si>
  <si>
    <t>あぐにばんくる</t>
  </si>
  <si>
    <t>グラディウス</t>
  </si>
  <si>
    <t>ぐらでぃうす</t>
  </si>
  <si>
    <t>ドル</t>
  </si>
  <si>
    <r>
      <t>(</t>
    </r>
    <r>
      <rPr>
        <sz val="10"/>
        <rFont val="MS P ゴシック"/>
        <family val="0"/>
      </rPr>
      <t>物半</t>
    </r>
    <r>
      <rPr>
        <sz val="10"/>
        <rFont val="Arial"/>
        <family val="2"/>
      </rPr>
      <t>)</t>
    </r>
  </si>
  <si>
    <r>
      <t>700</t>
    </r>
    <r>
      <rPr>
        <sz val="10"/>
        <rFont val="MS P ゴシック"/>
        <family val="0"/>
      </rPr>
      <t>～</t>
    </r>
    <r>
      <rPr>
        <sz val="10"/>
        <rFont val="Arial"/>
        <family val="2"/>
      </rPr>
      <t>717</t>
    </r>
  </si>
  <si>
    <r>
      <t>100</t>
    </r>
    <r>
      <rPr>
        <sz val="10"/>
        <rFont val="MS P ゴシック"/>
        <family val="0"/>
      </rPr>
      <t>～</t>
    </r>
    <r>
      <rPr>
        <sz val="10"/>
        <rFont val="Arial"/>
        <family val="2"/>
      </rPr>
      <t>120</t>
    </r>
  </si>
  <si>
    <t>荒武者の鎧</t>
  </si>
  <si>
    <t>あらむしゃのよろい</t>
  </si>
  <si>
    <t>阿弥陀数珠</t>
  </si>
  <si>
    <t>あみだじゅず</t>
  </si>
  <si>
    <t>グランドカッター</t>
  </si>
  <si>
    <t>ぐらんどかったー</t>
  </si>
  <si>
    <t>エンプレスドレス</t>
  </si>
  <si>
    <t>えんぷれすどれす</t>
  </si>
  <si>
    <t>インドラバンクル</t>
  </si>
  <si>
    <t>いんどらばんくる</t>
  </si>
  <si>
    <t>ミニオン</t>
  </si>
  <si>
    <r>
      <t>754</t>
    </r>
    <r>
      <rPr>
        <sz val="10"/>
        <rFont val="MS P ゴシック"/>
        <family val="0"/>
      </rPr>
      <t>～</t>
    </r>
    <r>
      <rPr>
        <sz val="10"/>
        <rFont val="Arial"/>
        <family val="2"/>
      </rPr>
      <t>789</t>
    </r>
    <r>
      <rPr>
        <sz val="10"/>
        <rFont val="MS P ゴシック"/>
        <family val="0"/>
      </rPr>
      <t>？</t>
    </r>
  </si>
  <si>
    <t>100～140</t>
  </si>
  <si>
    <t>ジャックランタン</t>
  </si>
  <si>
    <t>壱式アイギス装甲</t>
  </si>
  <si>
    <t>いちしきあいぎすそうこう</t>
  </si>
  <si>
    <t>クレイモア</t>
  </si>
  <si>
    <t>くれいもあ</t>
  </si>
  <si>
    <t>カイザーアーマー</t>
  </si>
  <si>
    <t>かいざーあーまー</t>
  </si>
  <si>
    <t>ヴァルナバンクル</t>
  </si>
  <si>
    <t>う゛ぁるなばんくる</t>
  </si>
  <si>
    <t>ロード</t>
  </si>
  <si>
    <t>不明</t>
  </si>
  <si>
    <t>816～869</t>
  </si>
  <si>
    <t>160前後？</t>
  </si>
  <si>
    <t>引誓の衣</t>
  </si>
  <si>
    <t>いんせいのころも？？</t>
  </si>
  <si>
    <t>コンポジットボウ</t>
  </si>
  <si>
    <t>こんぽじっとぼう</t>
  </si>
  <si>
    <t>ギガントアーマー</t>
  </si>
  <si>
    <t>ぎがんとあーまー</t>
  </si>
  <si>
    <t>ヴァーユバンクル</t>
  </si>
  <si>
    <t>う゛ぁーゆばんくる</t>
  </si>
  <si>
    <t>英雄の鎧</t>
  </si>
  <si>
    <t>えいゆうのよろい</t>
  </si>
  <si>
    <t>ジャック手袋</t>
  </si>
  <si>
    <t>じゃっくてぶくろ</t>
  </si>
  <si>
    <t>ケプラーベスト</t>
  </si>
  <si>
    <t>けぷらーべすと</t>
  </si>
  <si>
    <t>ウィンドバンクル</t>
  </si>
  <si>
    <t>うぃんどばんくる</t>
  </si>
  <si>
    <t>Ver0.07</t>
  </si>
  <si>
    <t>シャドーダンサー</t>
  </si>
  <si>
    <t>しゃどーだんさー</t>
  </si>
  <si>
    <t>ジーザスバリア</t>
  </si>
  <si>
    <t>じーざすばりあ</t>
  </si>
  <si>
    <t>エノク書</t>
  </si>
  <si>
    <t>えのくしょ</t>
  </si>
  <si>
    <t>水色の部分を入力。</t>
  </si>
  <si>
    <t>武器</t>
  </si>
  <si>
    <t>ペルソナ名</t>
  </si>
  <si>
    <t>三叉戟</t>
  </si>
  <si>
    <t>さんさげき</t>
  </si>
  <si>
    <t>男気の甚平</t>
  </si>
  <si>
    <t>おとこぎのじんべい</t>
  </si>
  <si>
    <t>ショートソード</t>
  </si>
  <si>
    <t>しょーとそーど</t>
  </si>
  <si>
    <t>スカジャランダ</t>
  </si>
  <si>
    <t>すかじゃらんだ</t>
  </si>
  <si>
    <t>ガルジェム</t>
  </si>
  <si>
    <t>がるじぇむ</t>
  </si>
  <si>
    <t>保護されたセルを編集したい場合は、</t>
  </si>
  <si>
    <t>読み</t>
  </si>
  <si>
    <t>アークエンジェル</t>
  </si>
  <si>
    <t>疾風の小太刀</t>
  </si>
  <si>
    <t>しっぷうのこだち</t>
  </si>
  <si>
    <t>炎神の瞳</t>
  </si>
  <si>
    <t>えんじんのひとみ</t>
  </si>
  <si>
    <t>ショートボウ</t>
  </si>
  <si>
    <t>しょーとぼう</t>
  </si>
  <si>
    <t>スパイクブラ</t>
  </si>
  <si>
    <t>すぱいくぶら</t>
  </si>
  <si>
    <t>ガルーダの羽</t>
  </si>
  <si>
    <t>がるーだのはね</t>
  </si>
  <si>
    <r>
      <t>ツール</t>
    </r>
    <r>
      <rPr>
        <b/>
        <sz val="10"/>
        <rFont val="Arial"/>
        <family val="2"/>
      </rPr>
      <t>(T)→</t>
    </r>
    <r>
      <rPr>
        <b/>
        <sz val="10"/>
        <rFont val="MS P ゴシック"/>
        <family val="0"/>
      </rPr>
      <t>ドキュメントの保護</t>
    </r>
    <r>
      <rPr>
        <b/>
        <sz val="10"/>
        <rFont val="Arial"/>
        <family val="2"/>
      </rPr>
      <t>(P)→</t>
    </r>
    <r>
      <rPr>
        <b/>
        <sz val="10"/>
        <rFont val="MS P ゴシック"/>
        <family val="0"/>
      </rPr>
      <t>表</t>
    </r>
    <r>
      <rPr>
        <b/>
        <sz val="10"/>
        <rFont val="Arial"/>
        <family val="2"/>
      </rPr>
      <t>(S)</t>
    </r>
  </si>
  <si>
    <t>備考</t>
  </si>
  <si>
    <t>イヌガミ</t>
  </si>
  <si>
    <t>風のマント</t>
  </si>
  <si>
    <t>かぜのまんと</t>
  </si>
  <si>
    <t>炎族の御守</t>
  </si>
  <si>
    <t>えんぞくのおまもり</t>
  </si>
  <si>
    <t>スペツナズナイフ</t>
  </si>
  <si>
    <t>すぺつなずないふ</t>
  </si>
  <si>
    <t>ソリッドシャツ</t>
  </si>
  <si>
    <t>そりっどしゃつ</t>
  </si>
  <si>
    <t>ギガパワーバンド</t>
  </si>
  <si>
    <t>ぎがぱわーばんど</t>
  </si>
  <si>
    <t>読み方が分からない装備が多数(AY列、BB列、BE列を参照)</t>
  </si>
  <si>
    <t>エリゴール</t>
  </si>
  <si>
    <t>完全防災ベスト</t>
  </si>
  <si>
    <t>かんぜんぼうさいべすと</t>
  </si>
  <si>
    <t>ソニックナイフ</t>
  </si>
  <si>
    <t>そにっくないふ</t>
  </si>
  <si>
    <t>テトラジャマー</t>
  </si>
  <si>
    <t>てとらじゃまー</t>
  </si>
  <si>
    <t>ギガラックバンド</t>
  </si>
  <si>
    <t>ぎがらっくばんど</t>
  </si>
  <si>
    <t>例えば、「引誓の衣」→「弘誓の衣(ぐぜいのころも)」？</t>
  </si>
  <si>
    <t>防具</t>
  </si>
  <si>
    <t>エンジェル</t>
  </si>
  <si>
    <t>女王の鞭</t>
  </si>
  <si>
    <t>じょうおうのむち</t>
  </si>
  <si>
    <t>ツヴァイハンダー</t>
  </si>
  <si>
    <t>つう゛ぁいはんだー</t>
  </si>
  <si>
    <t>デモンズメイル</t>
  </si>
  <si>
    <t>でもんずめいる</t>
  </si>
  <si>
    <t>クールピアス</t>
  </si>
  <si>
    <t>くーるぴあす</t>
  </si>
  <si>
    <t>ペルソナ２罪・罰のデータには弘誓の鎧(サタン関係)がある</t>
  </si>
  <si>
    <t>オルトロス</t>
  </si>
  <si>
    <t>教皇の衣</t>
  </si>
  <si>
    <t>きょうこうのころも</t>
  </si>
  <si>
    <t>完全神柱</t>
  </si>
  <si>
    <t>かんぜんしんちゅう</t>
  </si>
  <si>
    <t>ツーハンドアクス</t>
  </si>
  <si>
    <t>つーはんどあくす</t>
  </si>
  <si>
    <t>ドクロの胴衣</t>
  </si>
  <si>
    <t>どくろのどうい</t>
  </si>
  <si>
    <t>サンダーバンクル</t>
  </si>
  <si>
    <t>さんだーばんくる</t>
  </si>
  <si>
    <t>でも強さが全然違うから別物？</t>
  </si>
  <si>
    <t>クイーンメイプ</t>
  </si>
  <si>
    <t>空海の袈裟</t>
  </si>
  <si>
    <t>くうかいのけさ</t>
  </si>
  <si>
    <t>デスブリンガー</t>
  </si>
  <si>
    <t>ですぶりんがー</t>
  </si>
  <si>
    <t>ドレスシャツ</t>
  </si>
  <si>
    <t>どれすしゃつ</t>
  </si>
  <si>
    <t>しう゛ぁ</t>
  </si>
  <si>
    <t>不備の指摘はスレでよろしく</t>
  </si>
  <si>
    <t>クーフーリン</t>
  </si>
  <si>
    <t>神鳥の爪</t>
  </si>
  <si>
    <t>しんちょうのつめ</t>
  </si>
  <si>
    <t>結界の法衣</t>
  </si>
  <si>
    <t>けっかいのほうい</t>
  </si>
  <si>
    <t>デビルスタッフ</t>
  </si>
  <si>
    <t>でびるすたっふ</t>
  </si>
  <si>
    <t>ニットカーディガン</t>
  </si>
  <si>
    <t>にっとかーでぃがん</t>
  </si>
  <si>
    <t>シヴァの瞳</t>
  </si>
  <si>
    <t>しう゛ぁのひとみ</t>
  </si>
  <si>
    <t>ｱｸｾ</t>
  </si>
  <si>
    <t>ジークフリード</t>
  </si>
  <si>
    <t>逆ギレの数珠</t>
  </si>
  <si>
    <t>ぎゃくぎれのじゅず</t>
  </si>
  <si>
    <t>ニーハイブーツ</t>
  </si>
  <si>
    <t>にーはいぶーつ</t>
  </si>
  <si>
    <t>ノースリーブベスト</t>
  </si>
  <si>
    <t>のーすりーぶべすと</t>
  </si>
  <si>
    <t>ジオジェム</t>
  </si>
  <si>
    <t>じおじぇむ</t>
  </si>
  <si>
    <t>ティターニア</t>
  </si>
  <si>
    <t>聖杯ルシファー</t>
  </si>
  <si>
    <t>せいはいるしふぁー</t>
  </si>
  <si>
    <t>幻影の衣</t>
  </si>
  <si>
    <t>げんえいのころも</t>
  </si>
  <si>
    <t>虚無の書</t>
  </si>
  <si>
    <t>きょむのしょ</t>
  </si>
  <si>
    <t>パニックボウ</t>
  </si>
  <si>
    <t>ぱにっくぼう</t>
  </si>
  <si>
    <t>ハイドマント</t>
  </si>
  <si>
    <t>はいどまんと</t>
  </si>
  <si>
    <t>ジャックフロスト</t>
  </si>
  <si>
    <t>じゃっくふろすと</t>
  </si>
  <si>
    <t>五式アイギス装甲</t>
  </si>
  <si>
    <t>ごしきあいぎすそうこう</t>
  </si>
  <si>
    <t>黒神の石</t>
  </si>
  <si>
    <t>くろかみのいし</t>
  </si>
  <si>
    <t>バルムンク</t>
  </si>
  <si>
    <t>ばるむんく</t>
  </si>
  <si>
    <t>ハイレグアーマー</t>
  </si>
  <si>
    <t>はいれぐあーまー</t>
  </si>
  <si>
    <t>じゃっくらんたん</t>
  </si>
  <si>
    <t>ピクシー</t>
  </si>
  <si>
    <t>寵愛の弓</t>
  </si>
  <si>
    <t>ちょうあいのゆみ</t>
  </si>
  <si>
    <t>参式アイギス装甲</t>
  </si>
  <si>
    <t>さんしきあいぎすそうこう</t>
  </si>
  <si>
    <t>黒き闇輪</t>
  </si>
  <si>
    <t>くろきあんりん</t>
  </si>
  <si>
    <t>ビーストファング</t>
  </si>
  <si>
    <t>びーすとふぁんぐ</t>
  </si>
  <si>
    <t>バトルレオタード</t>
  </si>
  <si>
    <t>ばとるれおたーど</t>
  </si>
  <si>
    <t>ソーマ</t>
  </si>
  <si>
    <t>そーま</t>
  </si>
  <si>
    <t>忍の足袋</t>
  </si>
  <si>
    <t>しのびのたび</t>
  </si>
  <si>
    <t>フランベルジュ</t>
  </si>
  <si>
    <t>ふらんべるじゅ</t>
  </si>
  <si>
    <t>パワードスーツ</t>
  </si>
  <si>
    <t>ぱわーどすーつ</t>
  </si>
  <si>
    <t>チャクラリング</t>
  </si>
  <si>
    <t>ちゃくらりんぐ</t>
  </si>
  <si>
    <t>黄龍の鱗</t>
  </si>
  <si>
    <t>こうりゅうのうろこ</t>
  </si>
  <si>
    <t>ブレイブソード</t>
  </si>
  <si>
    <t>ぶれいぶそーど</t>
  </si>
  <si>
    <t>ピンクの羽</t>
  </si>
  <si>
    <t>ぴんくのはね</t>
  </si>
  <si>
    <t>ナルシスフラワー</t>
  </si>
  <si>
    <t>なるしすふらわー</t>
  </si>
  <si>
    <t>極炎塊</t>
  </si>
  <si>
    <t>ごくえんかい</t>
  </si>
  <si>
    <t>フロスト人形</t>
  </si>
  <si>
    <t>ふろすとにんぎょう</t>
  </si>
  <si>
    <t>フリルブラウス</t>
  </si>
  <si>
    <t>ふりるぶらうす</t>
  </si>
  <si>
    <t>パワーバンド</t>
  </si>
  <si>
    <t>ぱわーばんど</t>
  </si>
  <si>
    <t>錆びた鍵</t>
  </si>
  <si>
    <t>さびたかぎ</t>
  </si>
  <si>
    <t>ベルゼブブの杖</t>
  </si>
  <si>
    <t>べるぜぶぶのつえ</t>
  </si>
  <si>
    <t>マサカドメイル</t>
  </si>
  <si>
    <t>まさかどめいる</t>
  </si>
  <si>
    <t>ファイアバンクル</t>
  </si>
  <si>
    <t>ふぁいあばんくる</t>
  </si>
  <si>
    <t>巴の弓</t>
  </si>
  <si>
    <t>ともえのゆみ</t>
  </si>
  <si>
    <t>錆びた欠片</t>
  </si>
  <si>
    <t>さびたかけら</t>
  </si>
  <si>
    <t>ボロックナイフ</t>
  </si>
  <si>
    <t>ぼろっくないふ</t>
  </si>
  <si>
    <t>ラッシュガード</t>
  </si>
  <si>
    <t>らっしゅがーど</t>
  </si>
  <si>
    <t>ブフジェム</t>
  </si>
  <si>
    <t>ぶふじぇむ</t>
  </si>
  <si>
    <t>名も無きナイフ</t>
  </si>
  <si>
    <t>なもなきないふ</t>
  </si>
  <si>
    <t>大僧正の衣</t>
  </si>
  <si>
    <t>だいそうじょうのころも</t>
  </si>
  <si>
    <t>錆びたランタン</t>
  </si>
  <si>
    <t>さびたらんたん</t>
  </si>
  <si>
    <t>マサカドの刀</t>
  </si>
  <si>
    <t>まさかどのかたな</t>
  </si>
  <si>
    <t>るしふぁーずあーまー</t>
  </si>
  <si>
    <t>フロストキャップ</t>
  </si>
  <si>
    <t>ふろすときゃっぷ</t>
  </si>
  <si>
    <t>月の石版</t>
  </si>
  <si>
    <t>つきのせきばん</t>
  </si>
  <si>
    <t>ミョルニル</t>
  </si>
  <si>
    <t>みょるにる</t>
  </si>
  <si>
    <r>
      <t>ロング</t>
    </r>
    <r>
      <rPr>
        <sz val="10"/>
        <rFont val="Arial"/>
        <family val="2"/>
      </rPr>
      <t>P</t>
    </r>
    <r>
      <rPr>
        <sz val="10"/>
        <rFont val="MS P ゴシック"/>
        <family val="0"/>
      </rPr>
      <t>コート</t>
    </r>
  </si>
  <si>
    <t>ろんぐぴーこーと</t>
  </si>
  <si>
    <t>マサカドゥス</t>
  </si>
  <si>
    <t>まさかどぅす</t>
  </si>
  <si>
    <t>メタトロニオス</t>
  </si>
  <si>
    <t>めたとろにおす</t>
  </si>
  <si>
    <t>メガパワーバンド</t>
  </si>
  <si>
    <t>めがぱわーばんど</t>
  </si>
  <si>
    <t>ライトニングボウ</t>
  </si>
  <si>
    <t>らいとにんぐぼう</t>
  </si>
  <si>
    <t>弘誓(ぐぜい)の衣？</t>
  </si>
  <si>
    <t>メガラックバンド</t>
  </si>
  <si>
    <t>めがらっくばんど</t>
  </si>
  <si>
    <t>天女の羽衣</t>
  </si>
  <si>
    <t>てんにょのはごろも</t>
  </si>
  <si>
    <t>ラヴァーズボウ</t>
  </si>
  <si>
    <t>らう゛ーずぼう</t>
  </si>
  <si>
    <t>ラックバンド</t>
  </si>
  <si>
    <t>らっくばんど</t>
  </si>
  <si>
    <t>るしふぁーずそーど</t>
  </si>
  <si>
    <t>ロザリオ</t>
  </si>
  <si>
    <t>ろざりお</t>
  </si>
  <si>
    <t>虎皮の腹巻</t>
  </si>
  <si>
    <t>とらがわのはらまき</t>
  </si>
  <si>
    <t>レーヴァンティン</t>
  </si>
  <si>
    <t>れーう゛ぁんてぃん</t>
  </si>
  <si>
    <t>絶冷石</t>
  </si>
  <si>
    <t>ぜつれいせき</t>
  </si>
  <si>
    <t>弐式アイギス装甲</t>
  </si>
  <si>
    <t>にしきあいぎすそうこう</t>
  </si>
  <si>
    <t>全能の真球</t>
  </si>
  <si>
    <t>ぜんのうのしんきゅう</t>
  </si>
  <si>
    <t>撲殺丸</t>
  </si>
  <si>
    <t>ぼくさつまる</t>
  </si>
  <si>
    <t>トライデント、トリプラー</t>
  </si>
  <si>
    <t>「おうりゅう」とも読める</t>
  </si>
  <si>
    <t>任侠のステテコ</t>
  </si>
  <si>
    <t>にんきょうのすててこ</t>
  </si>
  <si>
    <t>堕天使の羽</t>
  </si>
  <si>
    <t>だてんしのはね</t>
  </si>
  <si>
    <t>妙法村正</t>
  </si>
  <si>
    <t>みょうほうむらまさ</t>
  </si>
  <si>
    <t>天使の羽</t>
  </si>
  <si>
    <t>てんしのはね</t>
  </si>
  <si>
    <t>与一の弓</t>
  </si>
  <si>
    <t>よいちのゆみ</t>
  </si>
  <si>
    <t>蛮神の腕輪</t>
  </si>
  <si>
    <t>ばんしんのうでわ</t>
  </si>
  <si>
    <t>四式アイギス装甲</t>
  </si>
  <si>
    <t>よんしきあいぎすそうこう</t>
  </si>
  <si>
    <t>鹿児島県？</t>
  </si>
  <si>
    <t>妖刀村正</t>
  </si>
  <si>
    <t>ようとうむらまさ</t>
  </si>
  <si>
    <t>蛮力の腕輪</t>
  </si>
  <si>
    <t>ばんりきのうでわ</t>
  </si>
  <si>
    <t>氷神の瞳</t>
  </si>
  <si>
    <t>ひょうじんのひとみ</t>
  </si>
  <si>
    <t>法王の衣</t>
  </si>
  <si>
    <t>ほうおうのころも</t>
  </si>
  <si>
    <t>氷族の御守</t>
  </si>
  <si>
    <t>ひょうぞくのおまもり</t>
  </si>
  <si>
    <t>かみどり？</t>
  </si>
  <si>
    <t>将門の髪</t>
  </si>
  <si>
    <t>まさかどのかみ</t>
  </si>
  <si>
    <t>明星の鎧</t>
  </si>
  <si>
    <t>みょうじょうのよろい</t>
  </si>
  <si>
    <t>風神の瞳</t>
  </si>
  <si>
    <t>ふうじんのひとみ</t>
  </si>
  <si>
    <t>寵寵寵</t>
  </si>
  <si>
    <t>んんんんんん</t>
  </si>
  <si>
    <t>悠久の鎧</t>
  </si>
  <si>
    <t>ゆうきゅうのよろい</t>
  </si>
  <si>
    <t>風族の御守</t>
  </si>
  <si>
    <t>ふうぞくのおまもり</t>
  </si>
  <si>
    <t>百合の花びら</t>
  </si>
  <si>
    <t>ゆりのはなびら</t>
  </si>
  <si>
    <t>武神の証</t>
  </si>
  <si>
    <t>ぶしんのあかし</t>
  </si>
  <si>
    <t>武人の証</t>
  </si>
  <si>
    <t>ぶじんのあかし</t>
  </si>
  <si>
    <t>不動の足枷</t>
  </si>
  <si>
    <t>ふどうのあしかせ</t>
  </si>
  <si>
    <t>宝玉</t>
  </si>
  <si>
    <t>ほうぎょく</t>
  </si>
  <si>
    <t>宝玉輪</t>
  </si>
  <si>
    <t>ほうぎょくりん</t>
  </si>
  <si>
    <t>暴嵐の指輪</t>
  </si>
  <si>
    <t>ぼうらんのゆびわ</t>
  </si>
  <si>
    <t>雷神の腕輪</t>
  </si>
  <si>
    <t>らいじんのうでわ</t>
  </si>
  <si>
    <t>雷神の瞳</t>
  </si>
  <si>
    <t>らいじんのひとみ</t>
  </si>
  <si>
    <t>ぼうらん？腕輪？</t>
  </si>
  <si>
    <t>雷族の御守</t>
  </si>
  <si>
    <t>らいぞくのおまもり</t>
  </si>
  <si>
    <t>カミナリ族？</t>
  </si>
  <si>
    <t>攻撃(平均)</t>
  </si>
  <si>
    <t>被弾(平均)</t>
  </si>
  <si>
    <t>回復(平均)</t>
  </si>
  <si>
    <t>使用SP</t>
  </si>
  <si>
    <t>Max(突入時)HP</t>
  </si>
  <si>
    <t>Max(突入時)SP</t>
  </si>
  <si>
    <t>維持するHP量</t>
  </si>
  <si>
    <t>エラーチェック</t>
  </si>
  <si>
    <t>その１</t>
  </si>
  <si>
    <t>攻撃合計</t>
  </si>
  <si>
    <t>攻撃回数</t>
  </si>
  <si>
    <t>回復合計</t>
  </si>
  <si>
    <t>回復回数</t>
  </si>
  <si>
    <t>被弾合計</t>
  </si>
  <si>
    <t>最終HP</t>
  </si>
  <si>
    <t>負けた場合のHP</t>
  </si>
  <si>
    <t>その２</t>
  </si>
  <si>
    <t>その３</t>
  </si>
  <si>
    <t>その４</t>
  </si>
  <si>
    <t>与ダメ</t>
  </si>
  <si>
    <t>与ダメ合計</t>
  </si>
  <si>
    <t>回復</t>
  </si>
  <si>
    <t>残りSP</t>
  </si>
  <si>
    <t>被ダメ</t>
  </si>
  <si>
    <t>残りHP</t>
  </si>
  <si>
    <t>回復歩減</t>
  </si>
  <si>
    <t>ターン数</t>
  </si>
  <si>
    <t>攻撃</t>
  </si>
  <si>
    <t>被弾</t>
  </si>
  <si>
    <t>←突入時HP</t>
  </si>
  <si>
    <t>回数</t>
  </si>
  <si>
    <t>推定最大HP</t>
  </si>
  <si>
    <t>平均</t>
  </si>
  <si>
    <t>推定最小HP</t>
  </si>
  <si>
    <t>最大</t>
  </si>
  <si>
    <t>最小</t>
  </si>
  <si>
    <t>総ターン数</t>
  </si>
  <si>
    <t>回復(未調整)</t>
  </si>
  <si>
    <t>回復(調整済)</t>
  </si>
  <si>
    <t>攻撃直前HP</t>
  </si>
  <si>
    <t>(調整前維持したHP)</t>
  </si>
  <si>
    <t>スレ書き込み用</t>
  </si>
  <si>
    <t>ボス名：</t>
  </si>
  <si>
    <t>攻撃と回復の詳細(+が付いているものが回復、付いていないものが攻撃)</t>
  </si>
  <si>
    <t>被弾の詳細</t>
  </si>
  <si>
    <t>↑ココをコピペ（ボスの名前は自分で入力）</t>
  </si>
  <si>
    <t>ペルソナ・レベル・ステータス・装備は「ステータス」のシート上段を参照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</si>
</sst>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&quot;ターン目&quot;"/>
  </numFmts>
  <fonts count="6">
    <font>
      <sz val="10"/>
      <name val="MS P ゴシック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P ゴシック"/>
      <family val="0"/>
    </font>
    <font>
      <b/>
      <sz val="10"/>
      <name val="MS P ゴシック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3">
    <xf numFmtId="164" fontId="0" fillId="0" borderId="0" xfId="0" applyAlignment="1">
      <alignment/>
    </xf>
    <xf numFmtId="165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4" fontId="0" fillId="0" borderId="0" xfId="0" applyFont="1" applyAlignment="1">
      <alignment/>
    </xf>
    <xf numFmtId="165" fontId="0" fillId="2" borderId="1" xfId="0" applyNumberFormat="1" applyFont="1" applyFill="1" applyBorder="1" applyAlignment="1" applyProtection="1">
      <alignment horizontal="center"/>
      <protection/>
    </xf>
    <xf numFmtId="165" fontId="1" fillId="3" borderId="2" xfId="0" applyNumberFormat="1" applyFont="1" applyFill="1" applyBorder="1" applyAlignment="1" applyProtection="1">
      <alignment/>
      <protection locked="0"/>
    </xf>
    <xf numFmtId="165" fontId="1" fillId="3" borderId="3" xfId="0" applyNumberFormat="1" applyFont="1" applyFill="1" applyBorder="1" applyAlignment="1" applyProtection="1">
      <alignment horizontal="center"/>
      <protection/>
    </xf>
    <xf numFmtId="165" fontId="0" fillId="2" borderId="4" xfId="0" applyNumberFormat="1" applyFont="1" applyFill="1" applyBorder="1" applyAlignment="1" applyProtection="1">
      <alignment/>
      <protection locked="0"/>
    </xf>
    <xf numFmtId="165" fontId="0" fillId="2" borderId="5" xfId="0" applyNumberFormat="1" applyFont="1" applyFill="1" applyBorder="1" applyAlignment="1" applyProtection="1">
      <alignment horizontal="center"/>
      <protection locked="0"/>
    </xf>
    <xf numFmtId="165" fontId="2" fillId="4" borderId="2" xfId="0" applyNumberFormat="1" applyFont="1" applyFill="1" applyBorder="1" applyAlignment="1" applyProtection="1">
      <alignment horizontal="center"/>
      <protection/>
    </xf>
    <xf numFmtId="165" fontId="3" fillId="4" borderId="1" xfId="0" applyNumberFormat="1" applyFont="1" applyFill="1" applyBorder="1" applyAlignment="1" applyProtection="1">
      <alignment horizontal="center"/>
      <protection/>
    </xf>
    <xf numFmtId="165" fontId="2" fillId="4" borderId="3" xfId="0" applyNumberFormat="1" applyFont="1" applyFill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164" fontId="0" fillId="0" borderId="1" xfId="0" applyFont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right"/>
      <protection locked="0"/>
    </xf>
    <xf numFmtId="165" fontId="0" fillId="2" borderId="6" xfId="0" applyNumberFormat="1" applyFont="1" applyFill="1" applyBorder="1" applyAlignment="1" applyProtection="1">
      <alignment/>
      <protection locked="0"/>
    </xf>
    <xf numFmtId="165" fontId="0" fillId="2" borderId="7" xfId="0" applyNumberFormat="1" applyFont="1" applyFill="1" applyBorder="1" applyAlignment="1" applyProtection="1">
      <alignment horizontal="center"/>
      <protection locked="0"/>
    </xf>
    <xf numFmtId="165" fontId="0" fillId="2" borderId="2" xfId="0" applyNumberFormat="1" applyFont="1" applyFill="1" applyBorder="1" applyAlignment="1" applyProtection="1">
      <alignment horizontal="center"/>
      <protection/>
    </xf>
    <xf numFmtId="165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3" xfId="0" applyFont="1" applyFill="1" applyBorder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5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 horizontal="right"/>
      <protection/>
    </xf>
    <xf numFmtId="165" fontId="1" fillId="0" borderId="1" xfId="0" applyNumberFormat="1" applyFont="1" applyBorder="1" applyAlignment="1" applyProtection="1">
      <alignment/>
      <protection locked="0"/>
    </xf>
    <xf numFmtId="165" fontId="0" fillId="0" borderId="1" xfId="0" applyNumberFormat="1" applyFont="1" applyBorder="1" applyAlignment="1" applyProtection="1">
      <alignment/>
      <protection locked="0"/>
    </xf>
    <xf numFmtId="165" fontId="0" fillId="3" borderId="2" xfId="0" applyNumberFormat="1" applyFont="1" applyFill="1" applyBorder="1" applyAlignment="1" applyProtection="1">
      <alignment horizontal="center"/>
      <protection locked="0"/>
    </xf>
    <xf numFmtId="164" fontId="0" fillId="2" borderId="1" xfId="0" applyFont="1" applyFill="1" applyBorder="1" applyAlignment="1" applyProtection="1">
      <alignment horizontal="center"/>
      <protection/>
    </xf>
    <xf numFmtId="164" fontId="1" fillId="5" borderId="1" xfId="0" applyFont="1" applyFill="1" applyBorder="1" applyAlignment="1" applyProtection="1">
      <alignment horizontal="center"/>
      <protection/>
    </xf>
    <xf numFmtId="164" fontId="1" fillId="2" borderId="1" xfId="0" applyFont="1" applyFill="1" applyBorder="1" applyAlignment="1" applyProtection="1">
      <alignment/>
      <protection/>
    </xf>
    <xf numFmtId="164" fontId="0" fillId="2" borderId="3" xfId="0" applyFont="1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 horizontal="center"/>
      <protection locked="0"/>
    </xf>
    <xf numFmtId="165" fontId="1" fillId="5" borderId="2" xfId="0" applyNumberFormat="1" applyFont="1" applyFill="1" applyBorder="1" applyAlignment="1" applyProtection="1">
      <alignment horizontal="right"/>
      <protection/>
    </xf>
    <xf numFmtId="165" fontId="0" fillId="5" borderId="3" xfId="0" applyNumberFormat="1" applyFont="1" applyFill="1" applyBorder="1" applyAlignment="1" applyProtection="1">
      <alignment horizontal="center"/>
      <protection locked="0"/>
    </xf>
    <xf numFmtId="165" fontId="0" fillId="2" borderId="8" xfId="0" applyNumberFormat="1" applyFont="1" applyFill="1" applyBorder="1" applyAlignment="1" applyProtection="1">
      <alignment/>
      <protection locked="0"/>
    </xf>
    <xf numFmtId="165" fontId="0" fillId="2" borderId="9" xfId="0" applyNumberFormat="1" applyFont="1" applyFill="1" applyBorder="1" applyAlignment="1" applyProtection="1">
      <alignment horizontal="center"/>
      <protection locked="0"/>
    </xf>
    <xf numFmtId="165" fontId="0" fillId="5" borderId="10" xfId="0" applyNumberFormat="1" applyFont="1" applyFill="1" applyBorder="1" applyAlignment="1" applyProtection="1">
      <alignment horizontal="center"/>
      <protection/>
    </xf>
    <xf numFmtId="165" fontId="1" fillId="5" borderId="10" xfId="0" applyNumberFormat="1" applyFont="1" applyFill="1" applyBorder="1" applyAlignment="1" applyProtection="1">
      <alignment/>
      <protection/>
    </xf>
    <xf numFmtId="164" fontId="1" fillId="3" borderId="1" xfId="0" applyFont="1" applyFill="1" applyBorder="1" applyAlignment="1" applyProtection="1">
      <alignment horizontal="center"/>
      <protection locked="0"/>
    </xf>
    <xf numFmtId="164" fontId="0" fillId="2" borderId="3" xfId="0" applyFont="1" applyFill="1" applyBorder="1" applyAlignment="1" applyProtection="1">
      <alignment horizontal="center"/>
      <protection/>
    </xf>
    <xf numFmtId="165" fontId="0" fillId="6" borderId="1" xfId="0" applyNumberFormat="1" applyFont="1" applyFill="1" applyBorder="1" applyAlignment="1" applyProtection="1">
      <alignment horizontal="center"/>
      <protection/>
    </xf>
    <xf numFmtId="165" fontId="1" fillId="6" borderId="2" xfId="0" applyNumberFormat="1" applyFont="1" applyFill="1" applyBorder="1" applyAlignment="1" applyProtection="1">
      <alignment horizontal="right"/>
      <protection/>
    </xf>
    <xf numFmtId="165" fontId="0" fillId="6" borderId="10" xfId="0" applyNumberFormat="1" applyFont="1" applyFill="1" applyBorder="1" applyAlignment="1" applyProtection="1">
      <alignment horizontal="center"/>
      <protection/>
    </xf>
    <xf numFmtId="165" fontId="1" fillId="6" borderId="10" xfId="0" applyNumberFormat="1" applyFont="1" applyFill="1" applyBorder="1" applyAlignment="1" applyProtection="1">
      <alignment/>
      <protection/>
    </xf>
    <xf numFmtId="165" fontId="1" fillId="5" borderId="1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 applyProtection="1">
      <alignment horizontal="right"/>
      <protection locked="0"/>
    </xf>
    <xf numFmtId="164" fontId="0" fillId="3" borderId="2" xfId="0" applyFont="1" applyFill="1" applyBorder="1" applyAlignment="1" applyProtection="1">
      <alignment horizontal="center"/>
      <protection locked="0"/>
    </xf>
    <xf numFmtId="164" fontId="1" fillId="0" borderId="1" xfId="0" applyFont="1" applyBorder="1" applyAlignment="1" applyProtection="1">
      <alignment horizontal="center"/>
      <protection locked="0"/>
    </xf>
    <xf numFmtId="164" fontId="0" fillId="0" borderId="6" xfId="0" applyFont="1" applyBorder="1" applyAlignment="1" applyProtection="1">
      <alignment horizontal="center"/>
      <protection locked="0"/>
    </xf>
    <xf numFmtId="164" fontId="0" fillId="5" borderId="2" xfId="0" applyFont="1" applyFill="1" applyBorder="1" applyAlignment="1" applyProtection="1">
      <alignment horizontal="center"/>
      <protection/>
    </xf>
    <xf numFmtId="164" fontId="1" fillId="6" borderId="1" xfId="0" applyFont="1" applyFill="1" applyBorder="1" applyAlignment="1" applyProtection="1">
      <alignment horizontal="center"/>
      <protection/>
    </xf>
    <xf numFmtId="164" fontId="0" fillId="2" borderId="3" xfId="0" applyFont="1" applyFill="1" applyBorder="1" applyAlignment="1" applyProtection="1">
      <alignment/>
      <protection/>
    </xf>
    <xf numFmtId="164" fontId="0" fillId="7" borderId="1" xfId="0" applyFont="1" applyFill="1" applyBorder="1" applyAlignment="1" applyProtection="1">
      <alignment horizontal="center"/>
      <protection locked="0"/>
    </xf>
    <xf numFmtId="164" fontId="0" fillId="2" borderId="2" xfId="0" applyFont="1" applyFill="1" applyBorder="1" applyAlignment="1" applyProtection="1">
      <alignment horizontal="center"/>
      <protection locked="0"/>
    </xf>
    <xf numFmtId="164" fontId="0" fillId="2" borderId="10" xfId="0" applyFont="1" applyFill="1" applyBorder="1" applyAlignment="1" applyProtection="1">
      <alignment horizontal="center"/>
      <protection locked="0"/>
    </xf>
    <xf numFmtId="164" fontId="1" fillId="5" borderId="2" xfId="0" applyFont="1" applyFill="1" applyBorder="1" applyAlignment="1" applyProtection="1">
      <alignment horizontal="center"/>
      <protection/>
    </xf>
    <xf numFmtId="164" fontId="1" fillId="5" borderId="3" xfId="0" applyFont="1" applyFill="1" applyBorder="1" applyAlignment="1" applyProtection="1">
      <alignment horizontal="center"/>
      <protection/>
    </xf>
    <xf numFmtId="164" fontId="0" fillId="2" borderId="1" xfId="0" applyFont="1" applyFill="1" applyBorder="1" applyAlignment="1" applyProtection="1">
      <alignment/>
      <protection locked="0"/>
    </xf>
    <xf numFmtId="165" fontId="1" fillId="5" borderId="3" xfId="0" applyNumberFormat="1" applyFont="1" applyFill="1" applyBorder="1" applyAlignment="1" applyProtection="1">
      <alignment horizontal="right"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0" fillId="8" borderId="1" xfId="0" applyFont="1" applyFill="1" applyBorder="1" applyAlignment="1" applyProtection="1">
      <alignment horizontal="center"/>
      <protection locked="0"/>
    </xf>
    <xf numFmtId="164" fontId="0" fillId="9" borderId="1" xfId="0" applyFont="1" applyFill="1" applyBorder="1" applyAlignment="1" applyProtection="1">
      <alignment horizontal="center"/>
      <protection locked="0"/>
    </xf>
    <xf numFmtId="164" fontId="0" fillId="6" borderId="1" xfId="0" applyFont="1" applyFill="1" applyBorder="1" applyAlignment="1" applyProtection="1">
      <alignment horizontal="center"/>
      <protection locked="0"/>
    </xf>
    <xf numFmtId="164" fontId="2" fillId="0" borderId="1" xfId="0" applyFont="1" applyBorder="1" applyAlignment="1" applyProtection="1">
      <alignment horizontal="center"/>
      <protection locked="0"/>
    </xf>
    <xf numFmtId="164" fontId="0" fillId="0" borderId="0" xfId="0" applyFont="1" applyBorder="1" applyAlignment="1" applyProtection="1">
      <alignment/>
      <protection locked="0"/>
    </xf>
    <xf numFmtId="164" fontId="4" fillId="7" borderId="0" xfId="0" applyFont="1" applyFill="1" applyAlignment="1" applyProtection="1">
      <alignment/>
      <protection locked="0"/>
    </xf>
    <xf numFmtId="165" fontId="4" fillId="7" borderId="0" xfId="0" applyNumberFormat="1" applyFont="1" applyFill="1" applyAlignment="1" applyProtection="1">
      <alignment/>
      <protection locked="0"/>
    </xf>
    <xf numFmtId="164" fontId="4" fillId="7" borderId="0" xfId="0" applyFont="1" applyFill="1" applyAlignment="1" applyProtection="1">
      <alignment horizontal="center"/>
      <protection locked="0"/>
    </xf>
    <xf numFmtId="164" fontId="0" fillId="5" borderId="6" xfId="0" applyFont="1" applyFill="1" applyBorder="1" applyAlignment="1" applyProtection="1">
      <alignment horizontal="center"/>
      <protection/>
    </xf>
    <xf numFmtId="164" fontId="0" fillId="5" borderId="0" xfId="0" applyFont="1" applyFill="1" applyBorder="1" applyAlignment="1" applyProtection="1">
      <alignment horizontal="center"/>
      <protection/>
    </xf>
    <xf numFmtId="164" fontId="0" fillId="0" borderId="6" xfId="0" applyFont="1" applyFill="1" applyBorder="1" applyAlignment="1" applyProtection="1">
      <alignment horizontal="center"/>
      <protection locked="0"/>
    </xf>
    <xf numFmtId="164" fontId="0" fillId="0" borderId="0" xfId="0" applyFont="1" applyFill="1" applyBorder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/>
      <protection locked="0"/>
    </xf>
    <xf numFmtId="164" fontId="0" fillId="0" borderId="0" xfId="0" applyFont="1" applyAlignment="1" applyProtection="1">
      <alignment wrapText="1"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>
      <alignment horizontal="right"/>
    </xf>
    <xf numFmtId="164" fontId="0" fillId="3" borderId="1" xfId="0" applyFont="1" applyFill="1" applyBorder="1" applyAlignment="1" applyProtection="1">
      <alignment horizontal="center"/>
      <protection locked="0"/>
    </xf>
    <xf numFmtId="164" fontId="0" fillId="5" borderId="1" xfId="0" applyFont="1" applyFill="1" applyBorder="1" applyAlignment="1">
      <alignment horizontal="center"/>
    </xf>
    <xf numFmtId="164" fontId="0" fillId="5" borderId="0" xfId="0" applyFont="1" applyFill="1" applyAlignment="1">
      <alignment horizontal="center"/>
    </xf>
    <xf numFmtId="164" fontId="0" fillId="5" borderId="0" xfId="0" applyFill="1" applyAlignment="1">
      <alignment/>
    </xf>
    <xf numFmtId="164" fontId="0" fillId="3" borderId="1" xfId="0" applyFill="1" applyBorder="1" applyAlignment="1" applyProtection="1">
      <alignment/>
      <protection locked="0"/>
    </xf>
    <xf numFmtId="164" fontId="0" fillId="5" borderId="1" xfId="0" applyFill="1" applyBorder="1" applyAlignment="1">
      <alignment/>
    </xf>
    <xf numFmtId="164" fontId="0" fillId="6" borderId="1" xfId="0" applyFont="1" applyFill="1" applyBorder="1" applyAlignment="1">
      <alignment horizontal="center"/>
    </xf>
    <xf numFmtId="164" fontId="1" fillId="6" borderId="1" xfId="0" applyFont="1" applyFill="1" applyBorder="1" applyAlignment="1">
      <alignment horizontal="right"/>
    </xf>
    <xf numFmtId="164" fontId="0" fillId="6" borderId="1" xfId="0" applyFill="1" applyBorder="1" applyAlignment="1">
      <alignment/>
    </xf>
    <xf numFmtId="164" fontId="0" fillId="0" borderId="11" xfId="0" applyFont="1" applyFill="1" applyBorder="1" applyAlignment="1">
      <alignment horizontal="right"/>
    </xf>
    <xf numFmtId="164" fontId="0" fillId="0" borderId="11" xfId="0" applyFill="1" applyBorder="1" applyAlignment="1">
      <alignment/>
    </xf>
    <xf numFmtId="164" fontId="0" fillId="5" borderId="0" xfId="0" applyFill="1" applyAlignment="1">
      <alignment horizontal="right"/>
    </xf>
    <xf numFmtId="166" fontId="0" fillId="5" borderId="0" xfId="0" applyNumberFormat="1" applyFill="1" applyAlignment="1">
      <alignment horizontal="right"/>
    </xf>
    <xf numFmtId="164" fontId="0" fillId="0" borderId="0" xfId="0" applyFont="1" applyAlignment="1">
      <alignment horizontal="center"/>
    </xf>
    <xf numFmtId="164" fontId="0" fillId="3" borderId="2" xfId="0" applyFill="1" applyBorder="1" applyAlignment="1" applyProtection="1">
      <alignment/>
      <protection locked="0"/>
    </xf>
    <xf numFmtId="164" fontId="0" fillId="0" borderId="3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3" borderId="0" xfId="0" applyFill="1" applyAlignment="1" applyProtection="1">
      <alignment/>
      <protection locked="0"/>
    </xf>
    <xf numFmtId="164" fontId="0" fillId="0" borderId="12" xfId="0" applyBorder="1" applyAlignment="1">
      <alignment/>
    </xf>
    <xf numFmtId="164" fontId="0" fillId="3" borderId="12" xfId="0" applyFill="1" applyBorder="1" applyAlignment="1" applyProtection="1">
      <alignment/>
      <protection locked="0"/>
    </xf>
    <xf numFmtId="164" fontId="0" fillId="10" borderId="0" xfId="0" applyFill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Fill="1" applyAlignment="1">
      <alignment horizontal="center"/>
    </xf>
    <xf numFmtId="164" fontId="0" fillId="6" borderId="13" xfId="0" applyFont="1" applyFill="1" applyBorder="1" applyAlignment="1" applyProtection="1">
      <alignment/>
      <protection locked="0"/>
    </xf>
    <xf numFmtId="164" fontId="0" fillId="6" borderId="14" xfId="0" applyFill="1" applyBorder="1" applyAlignment="1">
      <alignment/>
    </xf>
    <xf numFmtId="164" fontId="0" fillId="6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41"/>
  <sheetViews>
    <sheetView tabSelected="1" workbookViewId="0" topLeftCell="A1">
      <selection activeCell="E3" sqref="E3"/>
    </sheetView>
  </sheetViews>
  <sheetFormatPr defaultColWidth="13.00390625" defaultRowHeight="12.75"/>
  <cols>
    <col min="1" max="2" width="11.375" style="1" customWidth="1"/>
    <col min="3" max="3" width="11.375" style="2" customWidth="1"/>
    <col min="4" max="5" width="11.375" style="1" customWidth="1"/>
    <col min="6" max="6" width="5.625" style="1" customWidth="1"/>
    <col min="7" max="7" width="22.625" style="1" customWidth="1"/>
    <col min="8" max="8" width="15.25390625" style="1" customWidth="1"/>
    <col min="9" max="12" width="5.625" style="2" customWidth="1"/>
    <col min="13" max="13" width="5.625" style="1" customWidth="1"/>
    <col min="14" max="14" width="14.125" style="1" customWidth="1"/>
    <col min="15" max="16" width="4.00390625" style="1" customWidth="1"/>
    <col min="17" max="17" width="5.00390625" style="1" customWidth="1"/>
    <col min="18" max="20" width="6.75390625" style="1" customWidth="1"/>
    <col min="21" max="21" width="5.625" style="1" customWidth="1"/>
    <col min="22" max="22" width="7.375" style="1" customWidth="1"/>
    <col min="23" max="23" width="12.00390625" style="1" customWidth="1"/>
    <col min="24" max="24" width="5.625" style="1" customWidth="1"/>
    <col min="25" max="25" width="9.50390625" style="1" customWidth="1"/>
    <col min="26" max="26" width="5.00390625" style="1" customWidth="1"/>
    <col min="27" max="28" width="19.75390625" style="1" customWidth="1"/>
    <col min="29" max="32" width="5.625" style="2" customWidth="1"/>
    <col min="33" max="33" width="11.375" style="1" customWidth="1"/>
    <col min="34" max="34" width="21.00390625" style="1" customWidth="1"/>
    <col min="35" max="35" width="23.25390625" style="1" customWidth="1"/>
    <col min="36" max="39" width="5.625" style="2" customWidth="1"/>
    <col min="40" max="40" width="11.375" style="1" customWidth="1"/>
    <col min="41" max="41" width="19.875" style="1" customWidth="1"/>
    <col min="42" max="42" width="20.75390625" style="1" customWidth="1"/>
    <col min="43" max="46" width="5.625" style="2" customWidth="1"/>
    <col min="47" max="47" width="11.375" style="1" customWidth="1"/>
    <col min="48" max="48" width="12.875" style="1" customWidth="1"/>
    <col min="49" max="50" width="19.75390625" style="1" customWidth="1"/>
    <col min="51" max="52" width="21.00390625" style="1" customWidth="1"/>
    <col min="53" max="53" width="23.875" style="1" customWidth="1"/>
    <col min="54" max="54" width="21.00390625" style="1" customWidth="1"/>
    <col min="55" max="55" width="19.875" style="1" customWidth="1"/>
    <col min="56" max="56" width="20.75390625" style="1" customWidth="1"/>
    <col min="57" max="57" width="21.00390625" style="1" customWidth="1"/>
    <col min="58" max="255" width="12.875" style="1" customWidth="1"/>
    <col min="256" max="16384" width="12.875" style="3" customWidth="1"/>
  </cols>
  <sheetData>
    <row r="1" spans="1:56" ht="12.75">
      <c r="A1" s="4" t="s">
        <v>0</v>
      </c>
      <c r="B1" s="5">
        <v>130</v>
      </c>
      <c r="C1" s="6" t="s">
        <v>1</v>
      </c>
      <c r="D1" s="7"/>
      <c r="E1" s="8"/>
      <c r="F1" s="2"/>
      <c r="G1" s="9">
        <v>1</v>
      </c>
      <c r="H1" s="10" t="s">
        <v>2</v>
      </c>
      <c r="I1" s="10">
        <v>2</v>
      </c>
      <c r="J1" s="10">
        <v>3</v>
      </c>
      <c r="K1" s="10">
        <v>4</v>
      </c>
      <c r="L1" s="10">
        <v>5</v>
      </c>
      <c r="M1" s="10" t="s">
        <v>3</v>
      </c>
      <c r="N1" s="11">
        <v>6</v>
      </c>
      <c r="O1" s="2"/>
      <c r="P1" s="12" t="s">
        <v>4</v>
      </c>
      <c r="Q1" s="12" t="s">
        <v>5</v>
      </c>
      <c r="R1" s="12" t="s">
        <v>6</v>
      </c>
      <c r="S1" s="12" t="s">
        <v>7</v>
      </c>
      <c r="T1" s="12" t="s">
        <v>8</v>
      </c>
      <c r="V1" s="13" t="s">
        <v>9</v>
      </c>
      <c r="W1" s="13" t="s">
        <v>10</v>
      </c>
      <c r="X1" s="2"/>
      <c r="Y1" s="13" t="s">
        <v>11</v>
      </c>
      <c r="Z1" s="14" t="s">
        <v>12</v>
      </c>
      <c r="AA1" s="15" t="s">
        <v>13</v>
      </c>
      <c r="AB1" s="13" t="s">
        <v>14</v>
      </c>
      <c r="AC1" s="15" t="s">
        <v>15</v>
      </c>
      <c r="AD1" s="15" t="s">
        <v>16</v>
      </c>
      <c r="AE1" s="15" t="s">
        <v>17</v>
      </c>
      <c r="AF1" s="15" t="s">
        <v>18</v>
      </c>
      <c r="AG1" s="13" t="s">
        <v>19</v>
      </c>
      <c r="AH1" s="13" t="s">
        <v>20</v>
      </c>
      <c r="AI1" s="13" t="s">
        <v>14</v>
      </c>
      <c r="AJ1" s="13" t="s">
        <v>15</v>
      </c>
      <c r="AK1" s="13" t="s">
        <v>16</v>
      </c>
      <c r="AL1" s="13" t="s">
        <v>17</v>
      </c>
      <c r="AM1" s="13" t="s">
        <v>18</v>
      </c>
      <c r="AN1" s="13" t="s">
        <v>19</v>
      </c>
      <c r="AO1" s="13" t="s">
        <v>21</v>
      </c>
      <c r="AP1" s="13" t="s">
        <v>14</v>
      </c>
      <c r="AQ1" s="13" t="s">
        <v>15</v>
      </c>
      <c r="AR1" s="13" t="s">
        <v>16</v>
      </c>
      <c r="AS1" s="13" t="s">
        <v>17</v>
      </c>
      <c r="AT1" s="13" t="s">
        <v>18</v>
      </c>
      <c r="AU1" s="13" t="s">
        <v>19</v>
      </c>
      <c r="AW1" s="15" t="s">
        <v>13</v>
      </c>
      <c r="AX1" s="13" t="s">
        <v>14</v>
      </c>
      <c r="AZ1" s="13" t="s">
        <v>20</v>
      </c>
      <c r="BA1" s="13" t="s">
        <v>14</v>
      </c>
      <c r="BC1" s="13" t="s">
        <v>21</v>
      </c>
      <c r="BD1" s="13" t="s">
        <v>14</v>
      </c>
    </row>
    <row r="2" spans="1:56" ht="12.75">
      <c r="A2" s="4" t="s">
        <v>22</v>
      </c>
      <c r="B2" s="16">
        <v>125</v>
      </c>
      <c r="C2" s="6" t="s">
        <v>23</v>
      </c>
      <c r="D2" s="17"/>
      <c r="E2" s="18"/>
      <c r="F2" s="2"/>
      <c r="G2" s="19" t="s">
        <v>24</v>
      </c>
      <c r="H2" s="20"/>
      <c r="I2" s="4" t="s">
        <v>15</v>
      </c>
      <c r="J2" s="4" t="s">
        <v>16</v>
      </c>
      <c r="K2" s="4" t="s">
        <v>17</v>
      </c>
      <c r="L2" s="4" t="s">
        <v>18</v>
      </c>
      <c r="M2" s="4" t="s">
        <v>25</v>
      </c>
      <c r="N2" s="21"/>
      <c r="O2" s="22"/>
      <c r="P2" s="23">
        <v>1</v>
      </c>
      <c r="Q2" s="23">
        <f>B1</f>
        <v>130</v>
      </c>
      <c r="R2" s="23">
        <f>Q2+2</f>
        <v>132</v>
      </c>
      <c r="S2" s="23">
        <f>Q2+6</f>
        <v>136</v>
      </c>
      <c r="T2" s="24">
        <f>R2/2</f>
        <v>66</v>
      </c>
      <c r="V2" s="25">
        <v>1</v>
      </c>
      <c r="W2" s="25">
        <v>0</v>
      </c>
      <c r="Y2" s="25">
        <v>15</v>
      </c>
      <c r="Z2" s="25">
        <v>31</v>
      </c>
      <c r="AA2" s="26" t="s">
        <v>26</v>
      </c>
      <c r="AB2" s="26" t="s">
        <v>27</v>
      </c>
      <c r="AC2" s="13">
        <v>0</v>
      </c>
      <c r="AD2" s="13">
        <v>0</v>
      </c>
      <c r="AE2" s="13">
        <v>0</v>
      </c>
      <c r="AF2" s="13">
        <v>0</v>
      </c>
      <c r="AG2" s="25">
        <v>0</v>
      </c>
      <c r="AH2" s="26" t="s">
        <v>26</v>
      </c>
      <c r="AI2" s="26" t="s">
        <v>27</v>
      </c>
      <c r="AJ2" s="13">
        <v>0</v>
      </c>
      <c r="AK2" s="13">
        <v>0</v>
      </c>
      <c r="AL2" s="13">
        <v>0</v>
      </c>
      <c r="AM2" s="13">
        <v>0</v>
      </c>
      <c r="AN2" s="25">
        <v>0</v>
      </c>
      <c r="AO2" s="26" t="s">
        <v>26</v>
      </c>
      <c r="AP2" s="26" t="s">
        <v>27</v>
      </c>
      <c r="AQ2" s="13">
        <v>0</v>
      </c>
      <c r="AR2" s="13">
        <v>0</v>
      </c>
      <c r="AS2" s="13">
        <v>0</v>
      </c>
      <c r="AT2" s="13">
        <v>0</v>
      </c>
      <c r="AU2" s="25">
        <v>0</v>
      </c>
      <c r="AW2" s="26" t="s">
        <v>26</v>
      </c>
      <c r="AX2" s="26" t="s">
        <v>27</v>
      </c>
      <c r="AZ2" s="26" t="s">
        <v>26</v>
      </c>
      <c r="BA2" s="26" t="s">
        <v>27</v>
      </c>
      <c r="BC2" s="26" t="s">
        <v>26</v>
      </c>
      <c r="BD2" s="26" t="s">
        <v>27</v>
      </c>
    </row>
    <row r="3" spans="1:56" ht="12.75">
      <c r="A3" s="4" t="s">
        <v>28</v>
      </c>
      <c r="B3" s="16">
        <v>15</v>
      </c>
      <c r="C3" s="6" t="s">
        <v>29</v>
      </c>
      <c r="D3" s="17"/>
      <c r="E3" s="18"/>
      <c r="F3" s="2"/>
      <c r="G3" s="27" t="s">
        <v>30</v>
      </c>
      <c r="H3" s="28" t="s">
        <v>31</v>
      </c>
      <c r="I3" s="29">
        <f>VLOOKUP($G3,$H23:$L34,I$1)</f>
        <v>9</v>
      </c>
      <c r="J3" s="29">
        <f>VLOOKUP($G3,$H23:$L34,J$1)</f>
        <v>15</v>
      </c>
      <c r="K3" s="29">
        <f>VLOOKUP($G3,$H23:$L34,K$1)</f>
        <v>9</v>
      </c>
      <c r="L3" s="29">
        <f>VLOOKUP($G3,$H23:$L34,L$1)</f>
        <v>9</v>
      </c>
      <c r="M3" s="30">
        <f>SUM(I3:L3)</f>
        <v>42</v>
      </c>
      <c r="N3" s="31"/>
      <c r="O3" s="32"/>
      <c r="P3" s="23">
        <v>2</v>
      </c>
      <c r="Q3" s="23">
        <f>Q2+1</f>
        <v>131</v>
      </c>
      <c r="R3" s="23">
        <f>R2+Q3+2</f>
        <v>265</v>
      </c>
      <c r="S3" s="23">
        <f>S2+Q3+6</f>
        <v>273</v>
      </c>
      <c r="T3" s="23">
        <f>(S2+R3)/2</f>
        <v>200.5</v>
      </c>
      <c r="V3" s="25">
        <v>2</v>
      </c>
      <c r="W3" s="25">
        <v>8</v>
      </c>
      <c r="Y3" s="25">
        <v>30</v>
      </c>
      <c r="Z3" s="25">
        <v>53</v>
      </c>
      <c r="AA3" s="26" t="s">
        <v>32</v>
      </c>
      <c r="AB3" s="26" t="s">
        <v>33</v>
      </c>
      <c r="AC3" s="13">
        <v>5</v>
      </c>
      <c r="AD3" s="13">
        <v>5</v>
      </c>
      <c r="AE3" s="13">
        <v>0</v>
      </c>
      <c r="AF3" s="13">
        <v>0</v>
      </c>
      <c r="AG3" s="25">
        <v>600000</v>
      </c>
      <c r="AH3" s="26" t="s">
        <v>34</v>
      </c>
      <c r="AI3" s="26" t="s">
        <v>35</v>
      </c>
      <c r="AJ3" s="13">
        <v>0</v>
      </c>
      <c r="AK3" s="13">
        <v>5</v>
      </c>
      <c r="AL3" s="13">
        <v>5</v>
      </c>
      <c r="AM3" s="13">
        <v>0</v>
      </c>
      <c r="AN3" s="25">
        <v>600000</v>
      </c>
      <c r="AO3" s="26" t="s">
        <v>36</v>
      </c>
      <c r="AP3" s="26" t="s">
        <v>37</v>
      </c>
      <c r="AQ3" s="13">
        <v>0</v>
      </c>
      <c r="AR3" s="13">
        <v>2</v>
      </c>
      <c r="AS3" s="13">
        <v>0</v>
      </c>
      <c r="AT3" s="13">
        <v>0</v>
      </c>
      <c r="AU3" s="25">
        <v>5000</v>
      </c>
      <c r="AW3" s="26" t="s">
        <v>32</v>
      </c>
      <c r="AX3" s="26" t="s">
        <v>33</v>
      </c>
      <c r="AZ3" s="26" t="s">
        <v>34</v>
      </c>
      <c r="BA3" s="26" t="s">
        <v>35</v>
      </c>
      <c r="BC3" s="26" t="s">
        <v>36</v>
      </c>
      <c r="BD3" s="26" t="s">
        <v>37</v>
      </c>
    </row>
    <row r="4" spans="1:56" ht="12.75">
      <c r="A4" s="4" t="s">
        <v>38</v>
      </c>
      <c r="B4" s="33">
        <f>IF(VLOOKUP(B2,V2:W141,2)="","データ無し",VLOOKUP(B2,V2:W141,2))</f>
        <v>451842</v>
      </c>
      <c r="C4" s="34">
        <f>IF(B4="データ無し","input W"&amp;B2+1,"")</f>
      </c>
      <c r="D4" s="35"/>
      <c r="E4" s="36"/>
      <c r="F4" s="2"/>
      <c r="G4" s="19" t="s">
        <v>24</v>
      </c>
      <c r="H4" s="28" t="s">
        <v>39</v>
      </c>
      <c r="I4" s="29">
        <f>I5-I3</f>
        <v>24</v>
      </c>
      <c r="J4" s="29">
        <f>J5-J3</f>
        <v>99</v>
      </c>
      <c r="K4" s="29">
        <f>K5-K3</f>
        <v>0</v>
      </c>
      <c r="L4" s="29">
        <f>L5-L3</f>
        <v>0</v>
      </c>
      <c r="M4" s="30">
        <f>SUM(I4:L4)</f>
        <v>123</v>
      </c>
      <c r="N4" s="21"/>
      <c r="O4" s="22"/>
      <c r="P4" s="23">
        <v>3</v>
      </c>
      <c r="Q4" s="23">
        <f>Q3+1</f>
        <v>132</v>
      </c>
      <c r="R4" s="23">
        <f>R3+Q4+2</f>
        <v>399</v>
      </c>
      <c r="S4" s="23">
        <f>S3+Q4+6</f>
        <v>411</v>
      </c>
      <c r="T4" s="23">
        <f>(S3+R4)/2</f>
        <v>336</v>
      </c>
      <c r="V4" s="25">
        <v>3</v>
      </c>
      <c r="W4" s="25">
        <v>24</v>
      </c>
      <c r="Y4" s="25">
        <v>45</v>
      </c>
      <c r="Z4" s="25">
        <v>76</v>
      </c>
      <c r="AA4" s="26" t="s">
        <v>40</v>
      </c>
      <c r="AB4" s="26" t="s">
        <v>41</v>
      </c>
      <c r="AC4" s="13">
        <v>6</v>
      </c>
      <c r="AD4" s="13">
        <v>6</v>
      </c>
      <c r="AE4" s="13">
        <v>0</v>
      </c>
      <c r="AF4" s="13">
        <v>0</v>
      </c>
      <c r="AG4" s="25">
        <v>1600000</v>
      </c>
      <c r="AH4" s="26" t="s">
        <v>42</v>
      </c>
      <c r="AI4" s="26" t="s">
        <v>43</v>
      </c>
      <c r="AJ4" s="13">
        <v>0</v>
      </c>
      <c r="AK4" s="13">
        <v>9</v>
      </c>
      <c r="AL4" s="13">
        <v>7</v>
      </c>
      <c r="AM4" s="13">
        <v>0</v>
      </c>
      <c r="AN4" s="25">
        <v>1980000</v>
      </c>
      <c r="AO4" s="26" t="s">
        <v>44</v>
      </c>
      <c r="AP4" s="26" t="s">
        <v>45</v>
      </c>
      <c r="AQ4" s="13">
        <v>0</v>
      </c>
      <c r="AR4" s="13">
        <v>4</v>
      </c>
      <c r="AS4" s="13">
        <v>0</v>
      </c>
      <c r="AT4" s="13">
        <v>0</v>
      </c>
      <c r="AU4" s="25">
        <v>150000</v>
      </c>
      <c r="AW4" s="26" t="s">
        <v>40</v>
      </c>
      <c r="AX4" s="26" t="s">
        <v>41</v>
      </c>
      <c r="AZ4" s="26" t="s">
        <v>42</v>
      </c>
      <c r="BA4" s="26" t="s">
        <v>43</v>
      </c>
      <c r="BC4" s="26" t="s">
        <v>44</v>
      </c>
      <c r="BD4" s="26" t="s">
        <v>45</v>
      </c>
    </row>
    <row r="5" spans="1:56" ht="12.75">
      <c r="A5" s="4" t="s">
        <v>46</v>
      </c>
      <c r="B5" s="33">
        <f>IF(VLOOKUP(B3,V3:W142,2)="","データ無し",VLOOKUP(B3,V3:W142,2))</f>
        <v>1131</v>
      </c>
      <c r="C5" s="37" t="s">
        <v>47</v>
      </c>
      <c r="D5" s="38">
        <f>VLOOKUP(B3,P2:T16,3)</f>
        <v>2085</v>
      </c>
      <c r="E5" s="4" t="str">
        <f>"(約"&amp;INT((B5+D5)/2)&amp;")"</f>
        <v>(約1608)</v>
      </c>
      <c r="F5" s="2"/>
      <c r="G5" s="19" t="s">
        <v>24</v>
      </c>
      <c r="H5" s="28" t="s">
        <v>48</v>
      </c>
      <c r="I5" s="39">
        <v>33</v>
      </c>
      <c r="J5" s="39">
        <v>114</v>
      </c>
      <c r="K5" s="39">
        <v>9</v>
      </c>
      <c r="L5" s="39">
        <v>9</v>
      </c>
      <c r="M5" s="30">
        <f>SUM(I5:L5)</f>
        <v>165</v>
      </c>
      <c r="N5" s="40" t="s">
        <v>49</v>
      </c>
      <c r="O5" s="22"/>
      <c r="P5" s="23">
        <v>4</v>
      </c>
      <c r="Q5" s="23">
        <f>Q4+1</f>
        <v>133</v>
      </c>
      <c r="R5" s="23">
        <f>R4+Q5+2</f>
        <v>534</v>
      </c>
      <c r="S5" s="23">
        <f>S4+Q5+6</f>
        <v>550</v>
      </c>
      <c r="T5" s="23">
        <f>(S4+R5)/2</f>
        <v>472.5</v>
      </c>
      <c r="V5" s="25">
        <v>4</v>
      </c>
      <c r="W5" s="25">
        <v>48</v>
      </c>
      <c r="Y5" s="25">
        <v>60</v>
      </c>
      <c r="Z5" s="25">
        <v>98</v>
      </c>
      <c r="AA5" s="26" t="s">
        <v>50</v>
      </c>
      <c r="AB5" s="26" t="s">
        <v>51</v>
      </c>
      <c r="AC5" s="13">
        <v>10</v>
      </c>
      <c r="AD5" s="13">
        <v>14</v>
      </c>
      <c r="AE5" s="13">
        <v>8</v>
      </c>
      <c r="AF5" s="13">
        <v>2</v>
      </c>
      <c r="AG5" s="25">
        <v>10000000</v>
      </c>
      <c r="AH5" s="26" t="s">
        <v>52</v>
      </c>
      <c r="AI5" s="26" t="s">
        <v>53</v>
      </c>
      <c r="AJ5" s="13">
        <v>0</v>
      </c>
      <c r="AK5" s="13">
        <v>10</v>
      </c>
      <c r="AL5" s="13">
        <v>8</v>
      </c>
      <c r="AM5" s="13">
        <v>0</v>
      </c>
      <c r="AN5" s="25">
        <v>4500000</v>
      </c>
      <c r="AO5" s="26" t="s">
        <v>54</v>
      </c>
      <c r="AP5" s="26" t="s">
        <v>55</v>
      </c>
      <c r="AQ5" s="13">
        <v>0</v>
      </c>
      <c r="AR5" s="13">
        <v>6</v>
      </c>
      <c r="AS5" s="13">
        <v>0</v>
      </c>
      <c r="AT5" s="13">
        <v>0</v>
      </c>
      <c r="AU5" s="25">
        <v>1200000</v>
      </c>
      <c r="AW5" s="26" t="s">
        <v>50</v>
      </c>
      <c r="AX5" s="26" t="s">
        <v>51</v>
      </c>
      <c r="AZ5" s="26" t="s">
        <v>52</v>
      </c>
      <c r="BA5" s="26" t="s">
        <v>53</v>
      </c>
      <c r="BC5" s="26" t="s">
        <v>54</v>
      </c>
      <c r="BD5" s="26" t="s">
        <v>55</v>
      </c>
    </row>
    <row r="6" spans="1:56" ht="12.75">
      <c r="A6" s="41" t="s">
        <v>56</v>
      </c>
      <c r="B6" s="42">
        <f>B4-D5</f>
        <v>449757</v>
      </c>
      <c r="C6" s="43" t="s">
        <v>47</v>
      </c>
      <c r="D6" s="44">
        <f>B4-B5</f>
        <v>450711</v>
      </c>
      <c r="E6" s="41" t="str">
        <f>"(約"&amp;INT((B6+D6)/2)&amp;")"</f>
        <v>(約450234)</v>
      </c>
      <c r="F6" s="22"/>
      <c r="G6" s="27" t="s">
        <v>57</v>
      </c>
      <c r="H6" s="28" t="s">
        <v>58</v>
      </c>
      <c r="I6" s="29">
        <f>VLOOKUP(VLOOKUP($G6,$AW$2:$AX$80,2),$AB$2:$AG$80,I$1)</f>
        <v>10</v>
      </c>
      <c r="J6" s="29">
        <f>VLOOKUP(VLOOKUP($G6,$AW$2:$AX$80,2),$AB$2:$AG$80,J$1)</f>
        <v>14</v>
      </c>
      <c r="K6" s="29">
        <f>VLOOKUP(VLOOKUP($G6,$AW$2:$AX$80,2),$AB$2:$AG$80,K$1)</f>
        <v>8</v>
      </c>
      <c r="L6" s="29">
        <f>VLOOKUP(VLOOKUP($G6,$AW$2:$AX$80,2),$AB$2:$AG$80,L$1)</f>
        <v>2</v>
      </c>
      <c r="M6" s="30">
        <f>SUM(I6:L6)</f>
        <v>34</v>
      </c>
      <c r="N6" s="45">
        <f>VLOOKUP(VLOOKUP($G6,$AW$2:$AX$80,2),$AB$2:$AG$80,N$1)</f>
        <v>0</v>
      </c>
      <c r="O6" s="46"/>
      <c r="P6" s="23">
        <v>5</v>
      </c>
      <c r="Q6" s="23">
        <f>Q5+1</f>
        <v>134</v>
      </c>
      <c r="R6" s="23">
        <f>R5+Q6+2</f>
        <v>670</v>
      </c>
      <c r="S6" s="23">
        <f>S5+Q6+6</f>
        <v>690</v>
      </c>
      <c r="T6" s="23">
        <f>(S5+R6)/2</f>
        <v>610</v>
      </c>
      <c r="V6" s="25">
        <v>5</v>
      </c>
      <c r="W6" s="25">
        <v>82</v>
      </c>
      <c r="Y6" s="25">
        <v>75</v>
      </c>
      <c r="Z6" s="25">
        <v>121</v>
      </c>
      <c r="AA6" s="26" t="s">
        <v>59</v>
      </c>
      <c r="AB6" s="26" t="s">
        <v>60</v>
      </c>
      <c r="AC6" s="13">
        <v>15</v>
      </c>
      <c r="AD6" s="13">
        <v>10</v>
      </c>
      <c r="AE6" s="13">
        <v>5</v>
      </c>
      <c r="AF6" s="13">
        <v>5</v>
      </c>
      <c r="AG6" s="25">
        <v>10000000</v>
      </c>
      <c r="AH6" s="26" t="s">
        <v>61</v>
      </c>
      <c r="AI6" s="26" t="s">
        <v>62</v>
      </c>
      <c r="AJ6" s="13">
        <v>0</v>
      </c>
      <c r="AK6" s="13">
        <v>0</v>
      </c>
      <c r="AL6" s="13">
        <v>15</v>
      </c>
      <c r="AM6" s="13">
        <v>-5</v>
      </c>
      <c r="AN6" s="25">
        <v>600000</v>
      </c>
      <c r="AO6" s="26" t="s">
        <v>63</v>
      </c>
      <c r="AP6" s="26" t="s">
        <v>64</v>
      </c>
      <c r="AQ6" s="13">
        <v>5</v>
      </c>
      <c r="AR6" s="13">
        <v>10</v>
      </c>
      <c r="AS6" s="13">
        <v>5</v>
      </c>
      <c r="AT6" s="13">
        <v>5</v>
      </c>
      <c r="AU6" s="25">
        <v>3000000</v>
      </c>
      <c r="AW6" s="26" t="s">
        <v>59</v>
      </c>
      <c r="AX6" s="26" t="s">
        <v>60</v>
      </c>
      <c r="AZ6" s="26" t="s">
        <v>61</v>
      </c>
      <c r="BA6" s="26" t="s">
        <v>62</v>
      </c>
      <c r="BC6" s="26" t="s">
        <v>63</v>
      </c>
      <c r="BD6" s="26" t="s">
        <v>64</v>
      </c>
    </row>
    <row r="7" spans="1:56" ht="12.75">
      <c r="A7" s="22"/>
      <c r="B7" s="22"/>
      <c r="C7" s="32"/>
      <c r="D7" s="22"/>
      <c r="E7" s="22"/>
      <c r="F7" s="22"/>
      <c r="G7" s="47" t="s">
        <v>65</v>
      </c>
      <c r="H7" s="28" t="s">
        <v>66</v>
      </c>
      <c r="I7" s="29">
        <f>VLOOKUP(VLOOKUP($G7,$AZ$2:$BA$80,2),$AI$2:$AN$80,I$1)</f>
        <v>0</v>
      </c>
      <c r="J7" s="29">
        <f>VLOOKUP(VLOOKUP($G7,$AZ$2:$BA$80,2),$AI$2:$AN$80,J$1)</f>
        <v>10</v>
      </c>
      <c r="K7" s="29">
        <f>VLOOKUP(VLOOKUP($G7,$AZ$2:$BA$80,2),$AI$2:$AN$80,K$1)</f>
        <v>8</v>
      </c>
      <c r="L7" s="29">
        <f>VLOOKUP(VLOOKUP($G7,$AZ$2:$BA$80,2),$AI$2:$AN$80,L$1)</f>
        <v>0</v>
      </c>
      <c r="M7" s="30">
        <f>SUM(I7:L7)</f>
        <v>18</v>
      </c>
      <c r="N7" s="45">
        <f>VLOOKUP(VLOOKUP($G7,$AZ$2:$BA$80,2),$AI$2:$AN$80,N$1)</f>
        <v>4500000</v>
      </c>
      <c r="O7" s="46"/>
      <c r="P7" s="23">
        <v>6</v>
      </c>
      <c r="Q7" s="23">
        <f>Q6+1</f>
        <v>135</v>
      </c>
      <c r="R7" s="23">
        <f>R6+Q7+2</f>
        <v>807</v>
      </c>
      <c r="S7" s="23">
        <f>S6+Q7+6</f>
        <v>831</v>
      </c>
      <c r="T7" s="23">
        <f>(S6+R7)/2</f>
        <v>748.5</v>
      </c>
      <c r="V7" s="25">
        <v>6</v>
      </c>
      <c r="W7" s="25">
        <v>126</v>
      </c>
      <c r="Y7" s="25">
        <v>90</v>
      </c>
      <c r="Z7" s="25">
        <v>143</v>
      </c>
      <c r="AA7" s="26" t="s">
        <v>67</v>
      </c>
      <c r="AB7" s="26" t="s">
        <v>68</v>
      </c>
      <c r="AC7" s="13">
        <v>18</v>
      </c>
      <c r="AD7" s="13">
        <v>2</v>
      </c>
      <c r="AE7" s="13">
        <v>10</v>
      </c>
      <c r="AF7" s="13">
        <v>6</v>
      </c>
      <c r="AG7" s="25">
        <v>2500000</v>
      </c>
      <c r="AH7" s="26" t="s">
        <v>69</v>
      </c>
      <c r="AI7" s="26" t="s">
        <v>70</v>
      </c>
      <c r="AJ7" s="13">
        <v>2</v>
      </c>
      <c r="AK7" s="13">
        <v>0</v>
      </c>
      <c r="AL7" s="13">
        <v>16</v>
      </c>
      <c r="AM7" s="13">
        <v>0</v>
      </c>
      <c r="AN7" s="25">
        <v>2000000</v>
      </c>
      <c r="AO7" s="26" t="s">
        <v>71</v>
      </c>
      <c r="AP7" s="26" t="s">
        <v>72</v>
      </c>
      <c r="AQ7" s="13">
        <v>0</v>
      </c>
      <c r="AR7" s="13">
        <v>1</v>
      </c>
      <c r="AS7" s="13">
        <v>0</v>
      </c>
      <c r="AT7" s="13">
        <v>0</v>
      </c>
      <c r="AU7" s="25">
        <v>28000</v>
      </c>
      <c r="AW7" s="26" t="s">
        <v>67</v>
      </c>
      <c r="AX7" s="26" t="s">
        <v>68</v>
      </c>
      <c r="AZ7" s="26" t="s">
        <v>69</v>
      </c>
      <c r="BA7" s="26" t="s">
        <v>70</v>
      </c>
      <c r="BC7" s="26" t="s">
        <v>71</v>
      </c>
      <c r="BD7" s="26" t="s">
        <v>72</v>
      </c>
    </row>
    <row r="8" spans="1:56" ht="12.75">
      <c r="A8" s="15" t="s">
        <v>73</v>
      </c>
      <c r="B8" s="15" t="s">
        <v>5</v>
      </c>
      <c r="C8" s="15" t="s">
        <v>74</v>
      </c>
      <c r="D8" s="48" t="s">
        <v>12</v>
      </c>
      <c r="E8" s="15" t="s">
        <v>75</v>
      </c>
      <c r="F8" s="49"/>
      <c r="G8" s="47" t="s">
        <v>76</v>
      </c>
      <c r="H8" s="28" t="s">
        <v>77</v>
      </c>
      <c r="I8" s="29">
        <f>VLOOKUP(VLOOKUP($G8,$BC$2:$BD$80,2),$AP$2:$AU$80,I$1)</f>
        <v>5</v>
      </c>
      <c r="J8" s="29">
        <f>VLOOKUP(VLOOKUP($G8,$BC$2:$BD$80,2),$AP$2:$AU$80,J$1)</f>
        <v>10</v>
      </c>
      <c r="K8" s="29">
        <f>VLOOKUP(VLOOKUP($G8,$BC$2:$BD$80,2),$AP$2:$AU$80,K$1)</f>
        <v>5</v>
      </c>
      <c r="L8" s="29">
        <f>VLOOKUP(VLOOKUP($G8,$BC$2:$BD$80,2),$AP$2:$AU$80,L$1)</f>
        <v>5</v>
      </c>
      <c r="M8" s="30">
        <f>SUM(I8:L8)</f>
        <v>25</v>
      </c>
      <c r="N8" s="45">
        <f>VLOOKUP(VLOOKUP($G8,$BC$2:$BD$80,2),$AP$2:$AU$80,N$1)</f>
        <v>3000000</v>
      </c>
      <c r="O8" s="46"/>
      <c r="P8" s="23">
        <v>7</v>
      </c>
      <c r="Q8" s="23">
        <f>Q7+1</f>
        <v>136</v>
      </c>
      <c r="R8" s="23">
        <f>R7+Q8+2</f>
        <v>945</v>
      </c>
      <c r="S8" s="23">
        <f>S7+Q8+6</f>
        <v>973</v>
      </c>
      <c r="T8" s="23">
        <f>(S7+R8)/2</f>
        <v>888</v>
      </c>
      <c r="V8" s="25">
        <v>7</v>
      </c>
      <c r="W8" s="25">
        <v>181</v>
      </c>
      <c r="Y8" s="25">
        <v>99</v>
      </c>
      <c r="Z8" s="25">
        <v>157</v>
      </c>
      <c r="AA8" s="26" t="s">
        <v>78</v>
      </c>
      <c r="AB8" s="26" t="s">
        <v>79</v>
      </c>
      <c r="AC8" s="13">
        <v>15</v>
      </c>
      <c r="AD8" s="13">
        <v>0</v>
      </c>
      <c r="AE8" s="13">
        <v>0</v>
      </c>
      <c r="AF8" s="13">
        <v>6</v>
      </c>
      <c r="AG8" s="25">
        <v>3000000</v>
      </c>
      <c r="AH8" s="26" t="s">
        <v>80</v>
      </c>
      <c r="AI8" s="26" t="s">
        <v>81</v>
      </c>
      <c r="AJ8" s="13">
        <v>0</v>
      </c>
      <c r="AK8" s="13">
        <v>0</v>
      </c>
      <c r="AL8" s="13">
        <v>18</v>
      </c>
      <c r="AM8" s="13">
        <v>0</v>
      </c>
      <c r="AN8" s="25">
        <v>2000000</v>
      </c>
      <c r="AO8" s="26" t="s">
        <v>82</v>
      </c>
      <c r="AP8" s="26" t="s">
        <v>83</v>
      </c>
      <c r="AQ8" s="13">
        <v>0</v>
      </c>
      <c r="AR8" s="13">
        <v>2</v>
      </c>
      <c r="AS8" s="13">
        <v>0</v>
      </c>
      <c r="AT8" s="13">
        <v>0</v>
      </c>
      <c r="AU8" s="25">
        <v>360000</v>
      </c>
      <c r="AW8" s="26" t="s">
        <v>78</v>
      </c>
      <c r="AX8" s="26" t="s">
        <v>79</v>
      </c>
      <c r="AZ8" s="26" t="s">
        <v>80</v>
      </c>
      <c r="BA8" s="26" t="s">
        <v>81</v>
      </c>
      <c r="BC8" s="26" t="s">
        <v>82</v>
      </c>
      <c r="BD8" s="26" t="s">
        <v>83</v>
      </c>
    </row>
    <row r="9" spans="1:57" ht="12.75">
      <c r="A9" s="15" t="s">
        <v>84</v>
      </c>
      <c r="B9" s="15">
        <v>15</v>
      </c>
      <c r="C9" s="15" t="s">
        <v>85</v>
      </c>
      <c r="D9" s="48" t="s">
        <v>86</v>
      </c>
      <c r="E9" s="48" t="s">
        <v>87</v>
      </c>
      <c r="F9" s="49"/>
      <c r="G9" s="50" t="str">
        <f>"レベル＝"&amp;M4+1</f>
        <v>レベル＝124</v>
      </c>
      <c r="H9" s="28" t="s">
        <v>25</v>
      </c>
      <c r="I9" s="51">
        <f>IF(SUM(I5:I8)&gt;0,SUM(I5:I8),0)</f>
        <v>48</v>
      </c>
      <c r="J9" s="51">
        <f>IF(SUM(J5:J8)&gt;0,SUM(J5:J8),0)</f>
        <v>148</v>
      </c>
      <c r="K9" s="51">
        <f>IF(SUM(K5:K8)&gt;0,SUM(K5:K8),0)</f>
        <v>30</v>
      </c>
      <c r="L9" s="51">
        <f>IF(SUM(L5:L8)&gt;0,SUM(L5:L8),0)</f>
        <v>16</v>
      </c>
      <c r="M9" s="30">
        <f>SUM(I9:L9)</f>
        <v>242</v>
      </c>
      <c r="N9" s="52" t="s">
        <v>88</v>
      </c>
      <c r="O9" s="22"/>
      <c r="P9" s="23">
        <v>8</v>
      </c>
      <c r="Q9" s="23">
        <f>Q8+1</f>
        <v>137</v>
      </c>
      <c r="R9" s="23">
        <f>R8+Q9+2</f>
        <v>1084</v>
      </c>
      <c r="S9" s="23">
        <f>S8+Q9+6</f>
        <v>1116</v>
      </c>
      <c r="T9" s="23">
        <f>(S8+R9)/2</f>
        <v>1028.5</v>
      </c>
      <c r="V9" s="25">
        <v>8</v>
      </c>
      <c r="W9" s="25">
        <v>249</v>
      </c>
      <c r="Y9" s="25">
        <v>115</v>
      </c>
      <c r="Z9" s="25">
        <v>181</v>
      </c>
      <c r="AA9" s="26" t="s">
        <v>89</v>
      </c>
      <c r="AB9" s="26" t="s">
        <v>90</v>
      </c>
      <c r="AC9" s="13">
        <v>20</v>
      </c>
      <c r="AD9" s="13">
        <v>-5</v>
      </c>
      <c r="AE9" s="13">
        <v>0</v>
      </c>
      <c r="AF9" s="13">
        <v>-10</v>
      </c>
      <c r="AG9" s="25">
        <v>450000</v>
      </c>
      <c r="AH9" s="26" t="s">
        <v>91</v>
      </c>
      <c r="AI9" s="26" t="s">
        <v>92</v>
      </c>
      <c r="AJ9" s="13">
        <v>10</v>
      </c>
      <c r="AK9" s="13">
        <v>0</v>
      </c>
      <c r="AL9" s="13">
        <v>27</v>
      </c>
      <c r="AM9" s="13">
        <v>0</v>
      </c>
      <c r="AN9" s="25">
        <v>0</v>
      </c>
      <c r="AO9" s="26" t="s">
        <v>93</v>
      </c>
      <c r="AP9" s="26" t="s">
        <v>94</v>
      </c>
      <c r="AQ9" s="13">
        <v>20</v>
      </c>
      <c r="AR9" s="13">
        <v>8</v>
      </c>
      <c r="AS9" s="13">
        <v>2</v>
      </c>
      <c r="AT9" s="13">
        <v>-10</v>
      </c>
      <c r="AU9" s="25">
        <v>4800000</v>
      </c>
      <c r="AW9" s="26" t="s">
        <v>89</v>
      </c>
      <c r="AX9" s="26" t="s">
        <v>90</v>
      </c>
      <c r="AZ9" s="26" t="s">
        <v>91</v>
      </c>
      <c r="BA9" s="26" t="s">
        <v>92</v>
      </c>
      <c r="BC9" s="26" t="s">
        <v>93</v>
      </c>
      <c r="BD9" s="26" t="s">
        <v>94</v>
      </c>
      <c r="BE9" s="1" t="s">
        <v>95</v>
      </c>
    </row>
    <row r="10" spans="1:56" ht="12.75">
      <c r="A10" s="15" t="s">
        <v>96</v>
      </c>
      <c r="B10" s="15">
        <v>30</v>
      </c>
      <c r="C10" s="53" t="s">
        <v>97</v>
      </c>
      <c r="D10" s="48" t="s">
        <v>98</v>
      </c>
      <c r="E10" s="48" t="s">
        <v>99</v>
      </c>
      <c r="F10" s="49"/>
      <c r="G10" s="54"/>
      <c r="H10" s="55"/>
      <c r="I10" s="56" t="s">
        <v>100</v>
      </c>
      <c r="J10" s="57">
        <f>J9*2+M4+1</f>
        <v>420</v>
      </c>
      <c r="K10" s="56" t="s">
        <v>12</v>
      </c>
      <c r="L10" s="57">
        <f>K9*3+M4*2+2</f>
        <v>338</v>
      </c>
      <c r="M10" s="58"/>
      <c r="N10" s="59">
        <f>SUM(N6:N8)</f>
        <v>7500000</v>
      </c>
      <c r="O10" s="60"/>
      <c r="P10" s="23">
        <v>9</v>
      </c>
      <c r="Q10" s="23">
        <f>Q9+1</f>
        <v>138</v>
      </c>
      <c r="R10" s="23">
        <f>R9+Q10+2</f>
        <v>1224</v>
      </c>
      <c r="S10" s="23">
        <f>S9+Q10+6</f>
        <v>1260</v>
      </c>
      <c r="T10" s="23">
        <f>(S9+R10)/2</f>
        <v>1170</v>
      </c>
      <c r="V10" s="25">
        <v>9</v>
      </c>
      <c r="W10" s="25">
        <v>330</v>
      </c>
      <c r="Y10" s="25">
        <v>130</v>
      </c>
      <c r="Z10" s="25">
        <v>203</v>
      </c>
      <c r="AA10" s="26" t="s">
        <v>101</v>
      </c>
      <c r="AB10" s="26" t="s">
        <v>102</v>
      </c>
      <c r="AC10" s="13">
        <v>25</v>
      </c>
      <c r="AD10" s="13">
        <v>-10</v>
      </c>
      <c r="AE10" s="13">
        <v>5</v>
      </c>
      <c r="AF10" s="13">
        <v>-20</v>
      </c>
      <c r="AG10" s="25">
        <v>1780000</v>
      </c>
      <c r="AH10" s="26" t="s">
        <v>103</v>
      </c>
      <c r="AI10" s="26" t="s">
        <v>104</v>
      </c>
      <c r="AJ10" s="13">
        <v>4</v>
      </c>
      <c r="AK10" s="13">
        <v>0</v>
      </c>
      <c r="AL10" s="13">
        <v>6</v>
      </c>
      <c r="AM10" s="13">
        <v>0</v>
      </c>
      <c r="AN10" s="25">
        <v>25000</v>
      </c>
      <c r="AO10" s="26" t="s">
        <v>105</v>
      </c>
      <c r="AP10" s="26" t="s">
        <v>106</v>
      </c>
      <c r="AQ10" s="13">
        <v>2</v>
      </c>
      <c r="AR10" s="13">
        <v>2</v>
      </c>
      <c r="AS10" s="13">
        <v>20</v>
      </c>
      <c r="AT10" s="13">
        <v>2</v>
      </c>
      <c r="AU10" s="25">
        <v>5800000</v>
      </c>
      <c r="AW10" s="26" t="s">
        <v>101</v>
      </c>
      <c r="AX10" s="26" t="s">
        <v>102</v>
      </c>
      <c r="AZ10" s="26" t="s">
        <v>103</v>
      </c>
      <c r="BA10" s="26" t="s">
        <v>104</v>
      </c>
      <c r="BC10" s="26" t="s">
        <v>105</v>
      </c>
      <c r="BD10" s="26" t="s">
        <v>106</v>
      </c>
    </row>
    <row r="11" spans="1:56" ht="12.75">
      <c r="A11" s="15" t="s">
        <v>107</v>
      </c>
      <c r="B11" s="15">
        <v>45</v>
      </c>
      <c r="C11" s="61" t="s">
        <v>108</v>
      </c>
      <c r="D11" s="48" t="s">
        <v>109</v>
      </c>
      <c r="E11" s="48" t="s">
        <v>110</v>
      </c>
      <c r="F11"/>
      <c r="G11"/>
      <c r="H11" s="60"/>
      <c r="I11" s="60"/>
      <c r="J11" s="60"/>
      <c r="K11" s="60"/>
      <c r="L11" s="60"/>
      <c r="M11" s="60"/>
      <c r="N11" s="60"/>
      <c r="O11" s="60"/>
      <c r="P11" s="23">
        <v>10</v>
      </c>
      <c r="Q11" s="23">
        <f>Q10+1</f>
        <v>139</v>
      </c>
      <c r="R11" s="23">
        <f>R10+Q11+2</f>
        <v>1365</v>
      </c>
      <c r="S11" s="23">
        <f>S10+Q11+6</f>
        <v>1405</v>
      </c>
      <c r="T11" s="23">
        <f>(S10+R11)/2</f>
        <v>1312.5</v>
      </c>
      <c r="V11" s="25">
        <v>10</v>
      </c>
      <c r="W11" s="25">
        <v>425</v>
      </c>
      <c r="Y11" s="25">
        <v>145</v>
      </c>
      <c r="Z11" s="25">
        <v>226</v>
      </c>
      <c r="AA11" s="26" t="s">
        <v>111</v>
      </c>
      <c r="AB11" s="26" t="s">
        <v>112</v>
      </c>
      <c r="AC11" s="13">
        <v>32</v>
      </c>
      <c r="AD11" s="13">
        <v>0</v>
      </c>
      <c r="AE11" s="13">
        <v>15</v>
      </c>
      <c r="AF11" s="13">
        <v>0</v>
      </c>
      <c r="AG11" s="25">
        <v>10000000</v>
      </c>
      <c r="AH11" s="26" t="s">
        <v>113</v>
      </c>
      <c r="AI11" s="26" t="s">
        <v>114</v>
      </c>
      <c r="AJ11" s="13">
        <v>6</v>
      </c>
      <c r="AK11" s="13">
        <v>0</v>
      </c>
      <c r="AL11" s="13">
        <v>8</v>
      </c>
      <c r="AM11" s="13">
        <v>0</v>
      </c>
      <c r="AN11" s="25">
        <v>50000</v>
      </c>
      <c r="AO11" s="26" t="s">
        <v>115</v>
      </c>
      <c r="AP11" s="26" t="s">
        <v>116</v>
      </c>
      <c r="AQ11" s="13">
        <v>20</v>
      </c>
      <c r="AR11" s="13">
        <v>10</v>
      </c>
      <c r="AS11" s="13">
        <v>10</v>
      </c>
      <c r="AT11" s="13">
        <v>10</v>
      </c>
      <c r="AU11" s="25">
        <v>10000000</v>
      </c>
      <c r="AW11" s="26" t="s">
        <v>111</v>
      </c>
      <c r="AX11" s="26" t="s">
        <v>112</v>
      </c>
      <c r="AZ11" s="26" t="s">
        <v>113</v>
      </c>
      <c r="BA11" s="26" t="s">
        <v>114</v>
      </c>
      <c r="BC11" s="26" t="s">
        <v>115</v>
      </c>
      <c r="BD11" s="26" t="s">
        <v>116</v>
      </c>
    </row>
    <row r="12" spans="1:56" ht="12.75">
      <c r="A12" s="15" t="s">
        <v>117</v>
      </c>
      <c r="B12" s="15">
        <v>60</v>
      </c>
      <c r="C12" s="61" t="s">
        <v>108</v>
      </c>
      <c r="D12" s="48" t="s">
        <v>118</v>
      </c>
      <c r="E12" s="48" t="s">
        <v>119</v>
      </c>
      <c r="F12" s="2"/>
      <c r="G12" s="19" t="s">
        <v>24</v>
      </c>
      <c r="H12" s="20"/>
      <c r="I12" s="4" t="s">
        <v>15</v>
      </c>
      <c r="J12" s="4" t="s">
        <v>16</v>
      </c>
      <c r="K12" s="4" t="s">
        <v>17</v>
      </c>
      <c r="L12" s="4" t="s">
        <v>18</v>
      </c>
      <c r="M12" s="4" t="s">
        <v>25</v>
      </c>
      <c r="N12" s="21"/>
      <c r="O12" s="60"/>
      <c r="P12" s="23">
        <v>11</v>
      </c>
      <c r="Q12" s="23">
        <f>Q11+1</f>
        <v>140</v>
      </c>
      <c r="R12" s="23">
        <f>R11+Q12+2</f>
        <v>1507</v>
      </c>
      <c r="S12" s="23">
        <f>S11+Q12+6</f>
        <v>1551</v>
      </c>
      <c r="T12" s="23">
        <f>(S11+R12)/2</f>
        <v>1456</v>
      </c>
      <c r="V12" s="25">
        <v>11</v>
      </c>
      <c r="W12" s="25">
        <v>534</v>
      </c>
      <c r="Y12" s="25">
        <v>160</v>
      </c>
      <c r="Z12" s="25">
        <v>248</v>
      </c>
      <c r="AA12" s="26" t="s">
        <v>120</v>
      </c>
      <c r="AB12" s="26" t="s">
        <v>121</v>
      </c>
      <c r="AC12" s="13">
        <v>16</v>
      </c>
      <c r="AD12" s="13">
        <v>-4</v>
      </c>
      <c r="AE12" s="13">
        <v>0</v>
      </c>
      <c r="AF12" s="13">
        <v>-8</v>
      </c>
      <c r="AG12" s="25">
        <v>150000</v>
      </c>
      <c r="AH12" s="26" t="s">
        <v>122</v>
      </c>
      <c r="AI12" s="26" t="s">
        <v>123</v>
      </c>
      <c r="AJ12" s="13">
        <v>8</v>
      </c>
      <c r="AK12" s="13">
        <v>0</v>
      </c>
      <c r="AL12" s="13">
        <v>10</v>
      </c>
      <c r="AM12" s="13">
        <v>0</v>
      </c>
      <c r="AN12" s="25">
        <v>200000</v>
      </c>
      <c r="AO12" s="26" t="s">
        <v>124</v>
      </c>
      <c r="AP12" s="26" t="s">
        <v>125</v>
      </c>
      <c r="AQ12" s="13">
        <v>0</v>
      </c>
      <c r="AR12" s="13">
        <v>0</v>
      </c>
      <c r="AS12" s="13">
        <v>0</v>
      </c>
      <c r="AT12" s="13">
        <v>10</v>
      </c>
      <c r="AU12" s="25">
        <v>600000</v>
      </c>
      <c r="AW12" s="26" t="s">
        <v>120</v>
      </c>
      <c r="AX12" s="26" t="s">
        <v>121</v>
      </c>
      <c r="AZ12" s="26" t="s">
        <v>122</v>
      </c>
      <c r="BA12" s="26" t="s">
        <v>123</v>
      </c>
      <c r="BC12" s="26" t="s">
        <v>124</v>
      </c>
      <c r="BD12" s="26" t="s">
        <v>125</v>
      </c>
    </row>
    <row r="13" spans="1:56" ht="12.75">
      <c r="A13" s="15" t="s">
        <v>126</v>
      </c>
      <c r="B13" s="15">
        <v>75</v>
      </c>
      <c r="C13" s="62" t="s">
        <v>127</v>
      </c>
      <c r="D13" s="48" t="s">
        <v>128</v>
      </c>
      <c r="E13" s="48" t="s">
        <v>129</v>
      </c>
      <c r="F13" s="2"/>
      <c r="G13" s="27" t="s">
        <v>130</v>
      </c>
      <c r="H13" s="28" t="s">
        <v>31</v>
      </c>
      <c r="I13" s="29">
        <f>VLOOKUP($G13,$H23:$L34,I$1)</f>
        <v>9</v>
      </c>
      <c r="J13" s="29">
        <f>VLOOKUP($G13,$H23:$L34,J$1)</f>
        <v>9</v>
      </c>
      <c r="K13" s="29">
        <f>VLOOKUP($G13,$H23:$L34,K$1)</f>
        <v>15</v>
      </c>
      <c r="L13" s="29">
        <f>VLOOKUP($G13,$H23:$L34,L$1)</f>
        <v>9</v>
      </c>
      <c r="M13" s="30">
        <f>SUM(I13:L13)</f>
        <v>42</v>
      </c>
      <c r="N13" s="31"/>
      <c r="O13" s="60"/>
      <c r="P13" s="23">
        <v>12</v>
      </c>
      <c r="Q13" s="23">
        <f>Q12+1</f>
        <v>141</v>
      </c>
      <c r="R13" s="23">
        <f>R12+Q13+2</f>
        <v>1650</v>
      </c>
      <c r="S13" s="23">
        <f>S12+Q13+6</f>
        <v>1698</v>
      </c>
      <c r="T13" s="23">
        <f>(S12+R13)/2</f>
        <v>1600.5</v>
      </c>
      <c r="V13" s="25">
        <v>12</v>
      </c>
      <c r="W13" s="25">
        <v>659</v>
      </c>
      <c r="Y13" s="25">
        <v>175</v>
      </c>
      <c r="Z13" s="25">
        <v>271</v>
      </c>
      <c r="AA13" s="26" t="s">
        <v>131</v>
      </c>
      <c r="AB13" s="26" t="s">
        <v>132</v>
      </c>
      <c r="AC13" s="13">
        <v>4</v>
      </c>
      <c r="AD13" s="13">
        <v>-1</v>
      </c>
      <c r="AE13" s="13">
        <v>0</v>
      </c>
      <c r="AF13" s="13">
        <v>-2</v>
      </c>
      <c r="AG13" s="25">
        <v>200</v>
      </c>
      <c r="AH13" s="26" t="s">
        <v>133</v>
      </c>
      <c r="AI13" s="26" t="s">
        <v>134</v>
      </c>
      <c r="AJ13" s="13">
        <v>10</v>
      </c>
      <c r="AK13" s="13">
        <v>0</v>
      </c>
      <c r="AL13" s="13">
        <v>12</v>
      </c>
      <c r="AM13" s="13">
        <v>0</v>
      </c>
      <c r="AN13" s="25">
        <v>500000</v>
      </c>
      <c r="AO13" s="26" t="s">
        <v>135</v>
      </c>
      <c r="AP13" s="26" t="s">
        <v>136</v>
      </c>
      <c r="AQ13" s="13">
        <v>0</v>
      </c>
      <c r="AR13" s="13">
        <v>0</v>
      </c>
      <c r="AS13" s="13">
        <v>0</v>
      </c>
      <c r="AT13" s="13">
        <v>12</v>
      </c>
      <c r="AU13" s="25">
        <v>1600000</v>
      </c>
      <c r="AW13" s="26" t="s">
        <v>137</v>
      </c>
      <c r="AX13" s="26" t="s">
        <v>138</v>
      </c>
      <c r="AZ13" s="26" t="s">
        <v>133</v>
      </c>
      <c r="BA13" s="26" t="s">
        <v>134</v>
      </c>
      <c r="BC13" s="26" t="s">
        <v>135</v>
      </c>
      <c r="BD13" s="26" t="s">
        <v>136</v>
      </c>
    </row>
    <row r="14" spans="1:56" ht="12.75">
      <c r="A14" s="15" t="s">
        <v>139</v>
      </c>
      <c r="B14" s="15">
        <v>90</v>
      </c>
      <c r="C14" s="63" t="s">
        <v>140</v>
      </c>
      <c r="D14" s="48" t="s">
        <v>141</v>
      </c>
      <c r="E14" s="48" t="s">
        <v>142</v>
      </c>
      <c r="F14" s="2"/>
      <c r="G14" s="19" t="s">
        <v>24</v>
      </c>
      <c r="H14" s="28" t="s">
        <v>39</v>
      </c>
      <c r="I14" s="29">
        <f>I15-I13</f>
        <v>25</v>
      </c>
      <c r="J14" s="29">
        <f>J15-J13</f>
        <v>11</v>
      </c>
      <c r="K14" s="29">
        <f>K15-K13</f>
        <v>87</v>
      </c>
      <c r="L14" s="29">
        <f>L15-L13</f>
        <v>0</v>
      </c>
      <c r="M14" s="30">
        <f>SUM(I14:L14)</f>
        <v>123</v>
      </c>
      <c r="N14" s="21"/>
      <c r="O14" s="60"/>
      <c r="P14" s="23">
        <v>13</v>
      </c>
      <c r="Q14" s="23">
        <f>Q13+1</f>
        <v>142</v>
      </c>
      <c r="R14" s="23">
        <f>R13+Q14+2</f>
        <v>1794</v>
      </c>
      <c r="S14" s="23">
        <f>S13+Q14+6</f>
        <v>1846</v>
      </c>
      <c r="T14" s="23">
        <f>(S13+R14)/2</f>
        <v>1746</v>
      </c>
      <c r="V14" s="25">
        <v>13</v>
      </c>
      <c r="W14" s="25">
        <v>800</v>
      </c>
      <c r="AA14" s="26" t="s">
        <v>143</v>
      </c>
      <c r="AB14" s="26" t="s">
        <v>144</v>
      </c>
      <c r="AC14" s="13">
        <v>12</v>
      </c>
      <c r="AD14" s="13">
        <v>0</v>
      </c>
      <c r="AE14" s="13">
        <v>0</v>
      </c>
      <c r="AF14" s="13">
        <v>2</v>
      </c>
      <c r="AG14" s="25">
        <v>1600000</v>
      </c>
      <c r="AH14" s="26" t="s">
        <v>145</v>
      </c>
      <c r="AI14" s="26" t="s">
        <v>146</v>
      </c>
      <c r="AJ14" s="13">
        <v>12</v>
      </c>
      <c r="AK14" s="13">
        <v>0</v>
      </c>
      <c r="AL14" s="13">
        <v>14</v>
      </c>
      <c r="AM14" s="13">
        <v>0</v>
      </c>
      <c r="AN14" s="25">
        <v>0</v>
      </c>
      <c r="AO14" s="26" t="s">
        <v>147</v>
      </c>
      <c r="AP14" s="26" t="s">
        <v>148</v>
      </c>
      <c r="AQ14" s="13">
        <v>0</v>
      </c>
      <c r="AR14" s="13">
        <v>2</v>
      </c>
      <c r="AS14" s="13">
        <v>0</v>
      </c>
      <c r="AT14" s="13">
        <v>0</v>
      </c>
      <c r="AU14" s="25">
        <v>5000</v>
      </c>
      <c r="AW14" s="26" t="s">
        <v>149</v>
      </c>
      <c r="AX14" s="26" t="s">
        <v>150</v>
      </c>
      <c r="AZ14" s="26" t="s">
        <v>145</v>
      </c>
      <c r="BA14" s="26" t="s">
        <v>146</v>
      </c>
      <c r="BC14" s="26" t="s">
        <v>147</v>
      </c>
      <c r="BD14" s="26" t="s">
        <v>148</v>
      </c>
    </row>
    <row r="15" spans="1:56" ht="12.75">
      <c r="A15" s="15" t="s">
        <v>151</v>
      </c>
      <c r="B15" s="15">
        <v>99</v>
      </c>
      <c r="C15" s="15" t="s">
        <v>85</v>
      </c>
      <c r="D15" s="15">
        <v>608</v>
      </c>
      <c r="E15" s="48" t="s">
        <v>152</v>
      </c>
      <c r="F15" s="2"/>
      <c r="G15" s="19" t="s">
        <v>24</v>
      </c>
      <c r="H15" s="28" t="s">
        <v>48</v>
      </c>
      <c r="I15" s="39">
        <v>34</v>
      </c>
      <c r="J15" s="39">
        <v>20</v>
      </c>
      <c r="K15" s="39">
        <v>102</v>
      </c>
      <c r="L15" s="39">
        <v>9</v>
      </c>
      <c r="M15" s="30">
        <f>SUM(I15:L15)</f>
        <v>165</v>
      </c>
      <c r="N15" s="40" t="s">
        <v>49</v>
      </c>
      <c r="O15" s="60"/>
      <c r="P15" s="23">
        <v>14</v>
      </c>
      <c r="Q15" s="23">
        <f>Q14+1</f>
        <v>143</v>
      </c>
      <c r="R15" s="23">
        <f>R14+Q15+2</f>
        <v>1939</v>
      </c>
      <c r="S15" s="23">
        <f>S14+Q15+6</f>
        <v>1995</v>
      </c>
      <c r="T15" s="23">
        <f>(S14+R15)/2</f>
        <v>1892.5</v>
      </c>
      <c r="V15" s="25">
        <v>14</v>
      </c>
      <c r="W15" s="25">
        <v>957</v>
      </c>
      <c r="AA15" s="26" t="s">
        <v>137</v>
      </c>
      <c r="AB15" s="26" t="s">
        <v>138</v>
      </c>
      <c r="AC15" s="13">
        <v>15</v>
      </c>
      <c r="AD15" s="13">
        <v>-5</v>
      </c>
      <c r="AE15" s="13">
        <v>0</v>
      </c>
      <c r="AF15" s="13">
        <v>2</v>
      </c>
      <c r="AG15" s="25">
        <v>1800000</v>
      </c>
      <c r="AH15" s="26" t="s">
        <v>153</v>
      </c>
      <c r="AI15" s="26" t="s">
        <v>154</v>
      </c>
      <c r="AJ15" s="13">
        <v>0</v>
      </c>
      <c r="AK15" s="13">
        <v>0</v>
      </c>
      <c r="AL15" s="13">
        <v>8</v>
      </c>
      <c r="AM15" s="13">
        <v>0</v>
      </c>
      <c r="AN15" s="25">
        <v>188000</v>
      </c>
      <c r="AO15" s="26" t="s">
        <v>155</v>
      </c>
      <c r="AP15" s="26" t="s">
        <v>156</v>
      </c>
      <c r="AQ15" s="13">
        <v>0</v>
      </c>
      <c r="AR15" s="13">
        <v>1</v>
      </c>
      <c r="AS15" s="13">
        <v>0</v>
      </c>
      <c r="AT15" s="13">
        <v>0</v>
      </c>
      <c r="AU15" s="25">
        <v>200</v>
      </c>
      <c r="AW15" s="26" t="s">
        <v>157</v>
      </c>
      <c r="AX15" s="26" t="s">
        <v>158</v>
      </c>
      <c r="AZ15" s="26" t="s">
        <v>153</v>
      </c>
      <c r="BA15" s="26" t="s">
        <v>154</v>
      </c>
      <c r="BC15" s="26" t="s">
        <v>155</v>
      </c>
      <c r="BD15" s="26" t="s">
        <v>156</v>
      </c>
    </row>
    <row r="16" spans="1:56" ht="12.75">
      <c r="A16" s="15" t="s">
        <v>159</v>
      </c>
      <c r="B16" s="15">
        <v>115</v>
      </c>
      <c r="C16" s="48" t="s">
        <v>160</v>
      </c>
      <c r="D16" s="48" t="s">
        <v>161</v>
      </c>
      <c r="E16" s="48" t="s">
        <v>162</v>
      </c>
      <c r="F16" s="22"/>
      <c r="G16" s="27" t="s">
        <v>111</v>
      </c>
      <c r="H16" s="28" t="s">
        <v>58</v>
      </c>
      <c r="I16" s="29">
        <f>VLOOKUP(VLOOKUP($G16,$AW$2:$AX$80,2),$AB$2:$AG$80,I$1)</f>
        <v>32</v>
      </c>
      <c r="J16" s="29">
        <f>VLOOKUP(VLOOKUP($G16,$AW$2:$AX$80,2),$AB$2:$AG$80,J$1)</f>
        <v>0</v>
      </c>
      <c r="K16" s="29">
        <f>VLOOKUP(VLOOKUP($G16,$AW$2:$AX$80,2),$AB$2:$AG$80,K$1)</f>
        <v>15</v>
      </c>
      <c r="L16" s="29">
        <f>VLOOKUP(VLOOKUP($G16,$AW$2:$AX$80,2),$AB$2:$AG$80,L$1)</f>
        <v>0</v>
      </c>
      <c r="M16" s="30">
        <f>SUM(I16:L16)</f>
        <v>47</v>
      </c>
      <c r="N16" s="45">
        <f>VLOOKUP(VLOOKUP($G16,$AW$2:$AX$80,2),$AB$2:$AG$80,N$1)</f>
        <v>10000000</v>
      </c>
      <c r="O16" s="60"/>
      <c r="P16" s="23">
        <v>15</v>
      </c>
      <c r="Q16" s="23">
        <f>Q15+1</f>
        <v>144</v>
      </c>
      <c r="R16" s="23">
        <f>R15+Q16+2</f>
        <v>2085</v>
      </c>
      <c r="S16" s="23"/>
      <c r="T16" s="23">
        <f>(S15+R16)/2</f>
        <v>2040</v>
      </c>
      <c r="V16" s="25">
        <v>15</v>
      </c>
      <c r="W16" s="25">
        <v>1131</v>
      </c>
      <c r="AA16" s="26" t="s">
        <v>149</v>
      </c>
      <c r="AB16" s="26" t="s">
        <v>150</v>
      </c>
      <c r="AC16" s="13">
        <v>3</v>
      </c>
      <c r="AD16" s="13">
        <v>3</v>
      </c>
      <c r="AE16" s="13">
        <v>0</v>
      </c>
      <c r="AF16" s="13">
        <v>0</v>
      </c>
      <c r="AG16" s="25">
        <v>45000</v>
      </c>
      <c r="AH16" s="26" t="s">
        <v>163</v>
      </c>
      <c r="AI16" s="26" t="s">
        <v>164</v>
      </c>
      <c r="AJ16" s="13">
        <v>0</v>
      </c>
      <c r="AK16" s="13">
        <v>0</v>
      </c>
      <c r="AL16" s="13">
        <v>6</v>
      </c>
      <c r="AM16" s="13">
        <v>0</v>
      </c>
      <c r="AN16" s="25">
        <v>45000</v>
      </c>
      <c r="AO16" s="26" t="s">
        <v>165</v>
      </c>
      <c r="AP16" s="26" t="s">
        <v>166</v>
      </c>
      <c r="AQ16" s="13">
        <v>0</v>
      </c>
      <c r="AR16" s="13">
        <v>6</v>
      </c>
      <c r="AS16" s="13">
        <v>0</v>
      </c>
      <c r="AT16" s="13">
        <v>0</v>
      </c>
      <c r="AU16" s="25">
        <v>1200000</v>
      </c>
      <c r="AW16" s="26" t="s">
        <v>167</v>
      </c>
      <c r="AX16" s="26" t="s">
        <v>168</v>
      </c>
      <c r="AZ16" s="26" t="s">
        <v>163</v>
      </c>
      <c r="BA16" s="26" t="s">
        <v>164</v>
      </c>
      <c r="BC16" s="26" t="s">
        <v>165</v>
      </c>
      <c r="BD16" s="26" t="s">
        <v>166</v>
      </c>
    </row>
    <row r="17" spans="1:56" ht="12.75">
      <c r="A17" s="15" t="s">
        <v>169</v>
      </c>
      <c r="B17" s="15">
        <v>130</v>
      </c>
      <c r="C17" s="48" t="s">
        <v>170</v>
      </c>
      <c r="D17" s="48" t="s">
        <v>171</v>
      </c>
      <c r="E17" s="48" t="s">
        <v>172</v>
      </c>
      <c r="F17" s="22"/>
      <c r="G17" s="47" t="s">
        <v>91</v>
      </c>
      <c r="H17" s="28" t="s">
        <v>66</v>
      </c>
      <c r="I17" s="29">
        <f>VLOOKUP(VLOOKUP($G17,$AZ$2:$BA$80,2),$AI$2:$AN$80,I$1)</f>
        <v>10</v>
      </c>
      <c r="J17" s="29">
        <f>VLOOKUP(VLOOKUP($G17,$AZ$2:$BA$80,2),$AI$2:$AN$80,J$1)</f>
        <v>0</v>
      </c>
      <c r="K17" s="29">
        <f>VLOOKUP(VLOOKUP($G17,$AZ$2:$BA$80,2),$AI$2:$AN$80,K$1)</f>
        <v>27</v>
      </c>
      <c r="L17" s="29">
        <f>VLOOKUP(VLOOKUP($G17,$AZ$2:$BA$80,2),$AI$2:$AN$80,L$1)</f>
        <v>0</v>
      </c>
      <c r="M17" s="30">
        <f>SUM(I17:L17)</f>
        <v>37</v>
      </c>
      <c r="N17" s="45">
        <f>VLOOKUP(VLOOKUP($G17,$AZ$2:$BA$80,2),$AI$2:$AN$80,N$1)</f>
        <v>0</v>
      </c>
      <c r="O17" s="60"/>
      <c r="R17" s="22"/>
      <c r="S17" s="22"/>
      <c r="V17" s="25">
        <v>16</v>
      </c>
      <c r="W17" s="25">
        <v>1323</v>
      </c>
      <c r="AA17" s="26" t="s">
        <v>157</v>
      </c>
      <c r="AB17" s="26" t="s">
        <v>158</v>
      </c>
      <c r="AC17" s="13">
        <v>12</v>
      </c>
      <c r="AD17" s="13">
        <v>-3</v>
      </c>
      <c r="AE17" s="13">
        <v>0</v>
      </c>
      <c r="AF17" s="13">
        <v>-6</v>
      </c>
      <c r="AG17" s="25">
        <v>35000</v>
      </c>
      <c r="AH17" s="26" t="s">
        <v>173</v>
      </c>
      <c r="AI17" s="26" t="s">
        <v>174</v>
      </c>
      <c r="AJ17" s="13">
        <v>0</v>
      </c>
      <c r="AK17" s="13">
        <v>-4</v>
      </c>
      <c r="AL17" s="13">
        <v>10</v>
      </c>
      <c r="AM17" s="13">
        <v>0</v>
      </c>
      <c r="AN17" s="25">
        <v>168800</v>
      </c>
      <c r="AO17" s="26" t="s">
        <v>175</v>
      </c>
      <c r="AP17" s="26" t="s">
        <v>176</v>
      </c>
      <c r="AQ17" s="13">
        <v>0</v>
      </c>
      <c r="AR17" s="13">
        <v>0</v>
      </c>
      <c r="AS17" s="13">
        <v>6</v>
      </c>
      <c r="AT17" s="13">
        <v>0</v>
      </c>
      <c r="AU17" s="25">
        <v>6800</v>
      </c>
      <c r="AW17" s="26" t="s">
        <v>177</v>
      </c>
      <c r="AX17" s="26" t="s">
        <v>178</v>
      </c>
      <c r="AZ17" s="26" t="s">
        <v>179</v>
      </c>
      <c r="BA17" s="26" t="s">
        <v>180</v>
      </c>
      <c r="BC17" s="26" t="s">
        <v>181</v>
      </c>
      <c r="BD17" s="26" t="s">
        <v>182</v>
      </c>
    </row>
    <row r="18" spans="1:56" ht="12.75">
      <c r="A18" s="15" t="s">
        <v>183</v>
      </c>
      <c r="B18" s="15">
        <v>145</v>
      </c>
      <c r="C18" s="15" t="s">
        <v>85</v>
      </c>
      <c r="D18" s="64" t="s">
        <v>184</v>
      </c>
      <c r="E18" s="15" t="s">
        <v>185</v>
      </c>
      <c r="F18" s="49"/>
      <c r="G18" s="47" t="s">
        <v>186</v>
      </c>
      <c r="H18" s="28" t="s">
        <v>77</v>
      </c>
      <c r="I18" s="29">
        <f>VLOOKUP(VLOOKUP($G18,$BC$2:$BD$80,2),$AP$2:$AU$80,I$1)</f>
        <v>5</v>
      </c>
      <c r="J18" s="29">
        <f>VLOOKUP(VLOOKUP($G18,$BC$2:$BD$80,2),$AP$2:$AU$80,J$1)</f>
        <v>10</v>
      </c>
      <c r="K18" s="29">
        <f>VLOOKUP(VLOOKUP($G18,$BC$2:$BD$80,2),$AP$2:$AU$80,K$1)</f>
        <v>5</v>
      </c>
      <c r="L18" s="29">
        <f>VLOOKUP(VLOOKUP($G18,$BC$2:$BD$80,2),$AP$2:$AU$80,L$1)</f>
        <v>5</v>
      </c>
      <c r="M18" s="30">
        <f>SUM(I18:L18)</f>
        <v>25</v>
      </c>
      <c r="N18" s="45">
        <f>VLOOKUP(VLOOKUP($G18,$BC$2:$BD$80,2),$AP$2:$AU$80,N$1)</f>
        <v>3000000</v>
      </c>
      <c r="O18" s="60"/>
      <c r="Q18" s="1">
        <f>Q2-1</f>
        <v>129</v>
      </c>
      <c r="R18" s="22">
        <f>INT((Q18-1)*1.5)+10</f>
        <v>202</v>
      </c>
      <c r="S18" s="22"/>
      <c r="V18" s="25">
        <v>17</v>
      </c>
      <c r="W18" s="25">
        <v>1534</v>
      </c>
      <c r="AA18" s="26" t="s">
        <v>167</v>
      </c>
      <c r="AB18" s="26" t="s">
        <v>168</v>
      </c>
      <c r="AC18" s="13">
        <v>4</v>
      </c>
      <c r="AD18" s="13">
        <v>-2</v>
      </c>
      <c r="AE18" s="13">
        <v>0</v>
      </c>
      <c r="AF18" s="13">
        <v>0</v>
      </c>
      <c r="AG18" s="25">
        <v>5000</v>
      </c>
      <c r="AH18" s="26" t="s">
        <v>187</v>
      </c>
      <c r="AI18" s="26" t="s">
        <v>188</v>
      </c>
      <c r="AJ18" s="13">
        <v>4</v>
      </c>
      <c r="AK18" s="13">
        <v>0</v>
      </c>
      <c r="AL18" s="13">
        <v>6</v>
      </c>
      <c r="AM18" s="13">
        <v>0</v>
      </c>
      <c r="AN18" s="25">
        <v>25000</v>
      </c>
      <c r="AO18" s="26" t="s">
        <v>181</v>
      </c>
      <c r="AP18" s="26" t="s">
        <v>182</v>
      </c>
      <c r="AQ18" s="13">
        <v>0</v>
      </c>
      <c r="AR18" s="13">
        <v>6</v>
      </c>
      <c r="AS18" s="13">
        <v>0</v>
      </c>
      <c r="AT18" s="13">
        <v>0</v>
      </c>
      <c r="AU18" s="25">
        <v>1200000</v>
      </c>
      <c r="AW18" s="26" t="s">
        <v>189</v>
      </c>
      <c r="AX18" s="26" t="s">
        <v>190</v>
      </c>
      <c r="AZ18" s="26" t="s">
        <v>191</v>
      </c>
      <c r="BA18" s="26" t="s">
        <v>192</v>
      </c>
      <c r="BC18" s="26" t="s">
        <v>193</v>
      </c>
      <c r="BD18" s="26" t="s">
        <v>194</v>
      </c>
    </row>
    <row r="19" spans="1:56" ht="12.75">
      <c r="A19" s="15" t="s">
        <v>195</v>
      </c>
      <c r="B19" s="15">
        <v>160</v>
      </c>
      <c r="C19" s="15" t="s">
        <v>196</v>
      </c>
      <c r="D19" s="15" t="s">
        <v>197</v>
      </c>
      <c r="E19" s="15" t="s">
        <v>198</v>
      </c>
      <c r="F19" s="49"/>
      <c r="G19" s="50" t="str">
        <f>"レベル＝"&amp;M14+1</f>
        <v>レベル＝124</v>
      </c>
      <c r="H19" s="28" t="s">
        <v>25</v>
      </c>
      <c r="I19" s="51">
        <f>IF(SUM(I15:I18)&gt;0,SUM(I15:I18),0)</f>
        <v>81</v>
      </c>
      <c r="J19" s="51">
        <f>IF(SUM(J15:J18)&gt;0,SUM(J15:J18),0)</f>
        <v>30</v>
      </c>
      <c r="K19" s="51">
        <f>IF(SUM(K15:K18)&gt;0,SUM(K15:K18),0)</f>
        <v>149</v>
      </c>
      <c r="L19" s="51">
        <f>IF(SUM(L15:L18)&gt;0,SUM(L15:L18),0)</f>
        <v>14</v>
      </c>
      <c r="M19" s="30">
        <f>SUM(I19:L19)</f>
        <v>274</v>
      </c>
      <c r="N19" s="52" t="s">
        <v>88</v>
      </c>
      <c r="O19" s="65"/>
      <c r="Q19" s="1">
        <f>Q18+1</f>
        <v>130</v>
      </c>
      <c r="R19" s="22">
        <f>INT((Q19-1)*1.5)+10</f>
        <v>203</v>
      </c>
      <c r="S19" s="22"/>
      <c r="V19" s="25">
        <v>18</v>
      </c>
      <c r="W19" s="25">
        <v>1763</v>
      </c>
      <c r="AA19" s="26" t="s">
        <v>177</v>
      </c>
      <c r="AB19" s="26" t="s">
        <v>178</v>
      </c>
      <c r="AC19" s="13">
        <v>14</v>
      </c>
      <c r="AD19" s="13">
        <v>0</v>
      </c>
      <c r="AE19" s="13">
        <v>2</v>
      </c>
      <c r="AF19" s="13">
        <v>20</v>
      </c>
      <c r="AG19" s="25">
        <v>10000000</v>
      </c>
      <c r="AH19" s="26" t="s">
        <v>199</v>
      </c>
      <c r="AI19" s="26" t="s">
        <v>200</v>
      </c>
      <c r="AJ19" s="13">
        <v>0</v>
      </c>
      <c r="AK19" s="13">
        <v>2</v>
      </c>
      <c r="AL19" s="13">
        <v>2</v>
      </c>
      <c r="AM19" s="13">
        <v>0</v>
      </c>
      <c r="AN19" s="25">
        <v>6800</v>
      </c>
      <c r="AO19" s="26" t="s">
        <v>193</v>
      </c>
      <c r="AP19" s="26" t="s">
        <v>194</v>
      </c>
      <c r="AQ19" s="13">
        <v>0</v>
      </c>
      <c r="AR19" s="13">
        <v>6</v>
      </c>
      <c r="AS19" s="13">
        <v>0</v>
      </c>
      <c r="AT19" s="13">
        <v>0</v>
      </c>
      <c r="AU19" s="25">
        <v>1200000</v>
      </c>
      <c r="AW19" s="26" t="s">
        <v>201</v>
      </c>
      <c r="AX19" s="26" t="s">
        <v>202</v>
      </c>
      <c r="AZ19" s="26" t="s">
        <v>203</v>
      </c>
      <c r="BA19" s="26" t="s">
        <v>204</v>
      </c>
      <c r="BC19" s="26" t="s">
        <v>205</v>
      </c>
      <c r="BD19" s="26" t="s">
        <v>206</v>
      </c>
    </row>
    <row r="20" spans="1:56" ht="12.75">
      <c r="A20" s="22"/>
      <c r="B20" s="22"/>
      <c r="C20" s="32"/>
      <c r="D20" s="22"/>
      <c r="E20" s="22"/>
      <c r="F20" s="49"/>
      <c r="G20" s="54"/>
      <c r="H20" s="55"/>
      <c r="I20" s="56" t="s">
        <v>100</v>
      </c>
      <c r="J20" s="57">
        <f>J19*2+M14+1</f>
        <v>184</v>
      </c>
      <c r="K20" s="56" t="s">
        <v>12</v>
      </c>
      <c r="L20" s="57">
        <f>K19*3+M14*2+2</f>
        <v>695</v>
      </c>
      <c r="M20" s="58"/>
      <c r="N20" s="59">
        <f>SUM(N16:N18)</f>
        <v>13000000</v>
      </c>
      <c r="O20" s="22"/>
      <c r="Q20" s="1">
        <f>Q19+1</f>
        <v>131</v>
      </c>
      <c r="R20" s="22">
        <f>INT((Q20-1)*1.5)+10</f>
        <v>205</v>
      </c>
      <c r="S20" s="22"/>
      <c r="V20" s="25">
        <v>19</v>
      </c>
      <c r="W20" s="25">
        <v>2011</v>
      </c>
      <c r="AA20" s="26" t="s">
        <v>189</v>
      </c>
      <c r="AB20" s="26" t="s">
        <v>190</v>
      </c>
      <c r="AC20" s="13">
        <v>3</v>
      </c>
      <c r="AD20" s="13">
        <v>-2</v>
      </c>
      <c r="AE20" s="13">
        <v>0</v>
      </c>
      <c r="AF20" s="13">
        <v>0</v>
      </c>
      <c r="AG20" s="25">
        <v>200</v>
      </c>
      <c r="AH20" s="26" t="s">
        <v>207</v>
      </c>
      <c r="AI20" s="26" t="s">
        <v>208</v>
      </c>
      <c r="AJ20" s="13">
        <v>0</v>
      </c>
      <c r="AK20" s="13">
        <v>0</v>
      </c>
      <c r="AL20" s="13">
        <v>4</v>
      </c>
      <c r="AM20" s="13">
        <v>4</v>
      </c>
      <c r="AN20" s="25">
        <v>188000</v>
      </c>
      <c r="AO20" s="26" t="s">
        <v>205</v>
      </c>
      <c r="AP20" s="26" t="s">
        <v>206</v>
      </c>
      <c r="AQ20" s="13">
        <v>0</v>
      </c>
      <c r="AR20" s="13">
        <v>6</v>
      </c>
      <c r="AS20" s="13">
        <v>0</v>
      </c>
      <c r="AT20" s="13">
        <v>0</v>
      </c>
      <c r="AU20" s="25">
        <v>1200000</v>
      </c>
      <c r="AW20" s="26" t="s">
        <v>209</v>
      </c>
      <c r="AX20" s="26" t="s">
        <v>210</v>
      </c>
      <c r="AZ20" s="26" t="s">
        <v>211</v>
      </c>
      <c r="BA20" s="26" t="s">
        <v>212</v>
      </c>
      <c r="BC20" s="26" t="s">
        <v>213</v>
      </c>
      <c r="BD20" s="26" t="s">
        <v>214</v>
      </c>
    </row>
    <row r="21" spans="1:56" ht="12.75">
      <c r="A21" s="22" t="s">
        <v>215</v>
      </c>
      <c r="B21" s="22"/>
      <c r="C21" s="32"/>
      <c r="D21" s="22"/>
      <c r="E21" s="22"/>
      <c r="F21"/>
      <c r="G21"/>
      <c r="H21"/>
      <c r="I21"/>
      <c r="J21"/>
      <c r="K21"/>
      <c r="L21"/>
      <c r="M21" s="22"/>
      <c r="N21" s="22"/>
      <c r="O21" s="22"/>
      <c r="Q21" s="1">
        <f>Q20+1</f>
        <v>132</v>
      </c>
      <c r="R21" s="22">
        <f>INT((Q21-1)*1.5)+10</f>
        <v>206</v>
      </c>
      <c r="S21" s="22"/>
      <c r="V21" s="25">
        <v>20</v>
      </c>
      <c r="W21" s="25">
        <v>2279</v>
      </c>
      <c r="AA21" s="26" t="s">
        <v>201</v>
      </c>
      <c r="AB21" s="26" t="s">
        <v>202</v>
      </c>
      <c r="AC21" s="13">
        <v>4</v>
      </c>
      <c r="AD21" s="13">
        <v>0</v>
      </c>
      <c r="AE21" s="13">
        <v>0</v>
      </c>
      <c r="AF21" s="13">
        <v>2</v>
      </c>
      <c r="AG21" s="25">
        <v>13600</v>
      </c>
      <c r="AH21" s="26" t="s">
        <v>179</v>
      </c>
      <c r="AI21" s="26" t="s">
        <v>180</v>
      </c>
      <c r="AJ21" s="13">
        <v>0</v>
      </c>
      <c r="AK21" s="13">
        <v>2</v>
      </c>
      <c r="AL21" s="13">
        <v>12</v>
      </c>
      <c r="AM21" s="13">
        <v>0</v>
      </c>
      <c r="AN21" s="25">
        <v>1780000</v>
      </c>
      <c r="AO21" s="26" t="s">
        <v>213</v>
      </c>
      <c r="AP21" s="26" t="s">
        <v>214</v>
      </c>
      <c r="AQ21" s="13">
        <v>0</v>
      </c>
      <c r="AR21" s="13">
        <v>2</v>
      </c>
      <c r="AS21" s="13">
        <v>0</v>
      </c>
      <c r="AT21" s="13">
        <v>0</v>
      </c>
      <c r="AU21" s="25">
        <v>5000</v>
      </c>
      <c r="AW21" s="26" t="s">
        <v>216</v>
      </c>
      <c r="AX21" s="26" t="s">
        <v>217</v>
      </c>
      <c r="AZ21" s="26" t="s">
        <v>218</v>
      </c>
      <c r="BA21" s="26" t="s">
        <v>219</v>
      </c>
      <c r="BC21" s="26" t="s">
        <v>220</v>
      </c>
      <c r="BD21" s="26" t="s">
        <v>221</v>
      </c>
    </row>
    <row r="22" spans="1:56" ht="12.75">
      <c r="A22" s="66" t="s">
        <v>222</v>
      </c>
      <c r="B22" s="67"/>
      <c r="C22" s="68"/>
      <c r="D22" s="66"/>
      <c r="E22" s="66"/>
      <c r="F22" s="69" t="s">
        <v>223</v>
      </c>
      <c r="G22" s="70" t="str">
        <f>G$6</f>
        <v>ルシファーズソード</v>
      </c>
      <c r="H22" s="15" t="s">
        <v>224</v>
      </c>
      <c r="I22" s="15" t="s">
        <v>15</v>
      </c>
      <c r="J22" s="15" t="s">
        <v>16</v>
      </c>
      <c r="K22" s="15" t="s">
        <v>17</v>
      </c>
      <c r="L22" s="15" t="s">
        <v>18</v>
      </c>
      <c r="M22" s="22"/>
      <c r="N22" s="22"/>
      <c r="O22" s="22"/>
      <c r="P22" s="22"/>
      <c r="Q22" s="1">
        <f>Q21+1</f>
        <v>133</v>
      </c>
      <c r="R22" s="22">
        <f>INT((Q22-1)*1.5)+10</f>
        <v>208</v>
      </c>
      <c r="S22" s="22"/>
      <c r="V22" s="25">
        <v>21</v>
      </c>
      <c r="W22" s="25">
        <v>2568</v>
      </c>
      <c r="AA22" s="26" t="s">
        <v>225</v>
      </c>
      <c r="AB22" s="26" t="s">
        <v>226</v>
      </c>
      <c r="AC22" s="13">
        <v>0</v>
      </c>
      <c r="AD22" s="13">
        <v>0</v>
      </c>
      <c r="AE22" s="13">
        <v>0</v>
      </c>
      <c r="AF22" s="13">
        <v>0</v>
      </c>
      <c r="AG22" s="25">
        <v>4000000</v>
      </c>
      <c r="AH22" s="26" t="s">
        <v>227</v>
      </c>
      <c r="AI22" s="26" t="s">
        <v>228</v>
      </c>
      <c r="AJ22" s="13">
        <v>2</v>
      </c>
      <c r="AK22" s="13">
        <v>0</v>
      </c>
      <c r="AL22" s="13">
        <v>16</v>
      </c>
      <c r="AM22" s="13">
        <v>0</v>
      </c>
      <c r="AN22" s="25">
        <v>2000000</v>
      </c>
      <c r="AO22" s="26" t="s">
        <v>220</v>
      </c>
      <c r="AP22" s="26" t="s">
        <v>221</v>
      </c>
      <c r="AQ22" s="13">
        <v>0</v>
      </c>
      <c r="AR22" s="13">
        <v>2</v>
      </c>
      <c r="AS22" s="13">
        <v>20</v>
      </c>
      <c r="AT22" s="13">
        <v>0</v>
      </c>
      <c r="AU22" s="25">
        <v>1750000</v>
      </c>
      <c r="AW22" s="26" t="s">
        <v>229</v>
      </c>
      <c r="AX22" s="26" t="s">
        <v>230</v>
      </c>
      <c r="AZ22" s="26" t="s">
        <v>231</v>
      </c>
      <c r="BA22" s="26" t="s">
        <v>232</v>
      </c>
      <c r="BC22" s="26" t="s">
        <v>233</v>
      </c>
      <c r="BD22" s="26" t="s">
        <v>234</v>
      </c>
    </row>
    <row r="23" spans="1:56" ht="12.75">
      <c r="A23" s="67" t="s">
        <v>235</v>
      </c>
      <c r="B23" s="67"/>
      <c r="C23" s="68"/>
      <c r="D23" s="66"/>
      <c r="E23" s="66"/>
      <c r="F23" s="69" t="s">
        <v>236</v>
      </c>
      <c r="G23" s="70" t="str">
        <f>VLOOKUP(G6,AW$2:AY$80,2)</f>
        <v>るしふぁーずそーど</v>
      </c>
      <c r="H23" s="15" t="s">
        <v>237</v>
      </c>
      <c r="I23" s="15">
        <v>7</v>
      </c>
      <c r="J23" s="15">
        <v>11</v>
      </c>
      <c r="K23" s="15">
        <v>7</v>
      </c>
      <c r="L23" s="15">
        <v>7</v>
      </c>
      <c r="M23" s="22"/>
      <c r="N23" s="22"/>
      <c r="O23" s="22"/>
      <c r="P23" s="22"/>
      <c r="Q23" s="1">
        <f>Q22+1</f>
        <v>134</v>
      </c>
      <c r="R23" s="22">
        <f>INT((Q23-1)*1.5)+10</f>
        <v>209</v>
      </c>
      <c r="S23" s="22"/>
      <c r="V23" s="25">
        <v>22</v>
      </c>
      <c r="W23" s="25">
        <v>2878</v>
      </c>
      <c r="AA23" s="26" t="s">
        <v>238</v>
      </c>
      <c r="AB23" s="26" t="s">
        <v>239</v>
      </c>
      <c r="AC23" s="13">
        <v>10</v>
      </c>
      <c r="AD23" s="13">
        <v>0</v>
      </c>
      <c r="AE23" s="13">
        <v>0</v>
      </c>
      <c r="AF23" s="13">
        <v>1</v>
      </c>
      <c r="AG23" s="25">
        <v>500000</v>
      </c>
      <c r="AH23" s="26" t="s">
        <v>191</v>
      </c>
      <c r="AI23" s="26" t="s">
        <v>192</v>
      </c>
      <c r="AJ23" s="13">
        <v>0</v>
      </c>
      <c r="AK23" s="13">
        <v>0</v>
      </c>
      <c r="AL23" s="13">
        <v>18</v>
      </c>
      <c r="AM23" s="13">
        <v>0</v>
      </c>
      <c r="AN23" s="25">
        <v>2000000</v>
      </c>
      <c r="AO23" s="26" t="s">
        <v>240</v>
      </c>
      <c r="AP23" s="26" t="s">
        <v>241</v>
      </c>
      <c r="AQ23" s="13">
        <v>0</v>
      </c>
      <c r="AR23" s="13">
        <v>4</v>
      </c>
      <c r="AS23" s="13">
        <v>0</v>
      </c>
      <c r="AT23" s="13">
        <v>0</v>
      </c>
      <c r="AU23" s="25">
        <v>150000</v>
      </c>
      <c r="AW23" s="26" t="s">
        <v>242</v>
      </c>
      <c r="AX23" s="26" t="s">
        <v>243</v>
      </c>
      <c r="AZ23" s="26" t="s">
        <v>244</v>
      </c>
      <c r="BA23" s="26" t="s">
        <v>245</v>
      </c>
      <c r="BC23" s="26" t="s">
        <v>246</v>
      </c>
      <c r="BD23" s="26" t="s">
        <v>247</v>
      </c>
    </row>
    <row r="24" spans="1:56" ht="12.75">
      <c r="A24" s="67" t="s">
        <v>248</v>
      </c>
      <c r="B24" s="67"/>
      <c r="C24" s="68"/>
      <c r="D24" s="66"/>
      <c r="E24" s="66"/>
      <c r="F24" s="69" t="s">
        <v>249</v>
      </c>
      <c r="G24" s="70">
        <f>VLOOKUP(G6,AW$2:AY$80,3)</f>
      </c>
      <c r="H24" s="15" t="s">
        <v>250</v>
      </c>
      <c r="I24" s="15">
        <v>5</v>
      </c>
      <c r="J24" s="15">
        <v>5</v>
      </c>
      <c r="K24" s="15">
        <v>7</v>
      </c>
      <c r="L24" s="15">
        <v>5</v>
      </c>
      <c r="M24" s="22"/>
      <c r="N24" s="22"/>
      <c r="O24" s="22"/>
      <c r="P24" s="22"/>
      <c r="Q24" s="1">
        <f>Q23+1</f>
        <v>135</v>
      </c>
      <c r="R24" s="22">
        <f>INT((Q24-1)*1.5)+10</f>
        <v>211</v>
      </c>
      <c r="S24" s="22"/>
      <c r="V24" s="25">
        <v>23</v>
      </c>
      <c r="W24" s="25">
        <v>3209</v>
      </c>
      <c r="AA24" s="26" t="s">
        <v>209</v>
      </c>
      <c r="AB24" s="26" t="s">
        <v>210</v>
      </c>
      <c r="AC24" s="13">
        <v>0</v>
      </c>
      <c r="AD24" s="13">
        <v>0</v>
      </c>
      <c r="AE24" s="13">
        <v>0</v>
      </c>
      <c r="AF24" s="13">
        <v>0</v>
      </c>
      <c r="AG24" s="25">
        <v>4200000</v>
      </c>
      <c r="AH24" s="26" t="s">
        <v>251</v>
      </c>
      <c r="AI24" s="26" t="s">
        <v>252</v>
      </c>
      <c r="AJ24" s="13">
        <v>0</v>
      </c>
      <c r="AK24" s="13">
        <v>0</v>
      </c>
      <c r="AL24" s="13">
        <v>10</v>
      </c>
      <c r="AM24" s="13">
        <v>0</v>
      </c>
      <c r="AN24" s="25">
        <v>600000</v>
      </c>
      <c r="AO24" s="26" t="s">
        <v>253</v>
      </c>
      <c r="AP24" s="26" t="s">
        <v>254</v>
      </c>
      <c r="AQ24" s="13">
        <v>0</v>
      </c>
      <c r="AR24" s="13">
        <v>3</v>
      </c>
      <c r="AS24" s="13">
        <v>0</v>
      </c>
      <c r="AT24" s="13">
        <v>0</v>
      </c>
      <c r="AU24" s="25">
        <v>35000</v>
      </c>
      <c r="AW24" s="26" t="s">
        <v>255</v>
      </c>
      <c r="AX24" s="26" t="s">
        <v>256</v>
      </c>
      <c r="AZ24" s="26" t="s">
        <v>257</v>
      </c>
      <c r="BA24" s="26" t="s">
        <v>258</v>
      </c>
      <c r="BC24" s="26" t="s">
        <v>259</v>
      </c>
      <c r="BD24" s="26" t="s">
        <v>260</v>
      </c>
    </row>
    <row r="25" spans="1:56" ht="12.75">
      <c r="A25" s="1" t="s">
        <v>261</v>
      </c>
      <c r="C25" s="32"/>
      <c r="D25" s="22"/>
      <c r="E25" s="22"/>
      <c r="F25" s="71"/>
      <c r="G25" s="72"/>
      <c r="H25" s="15" t="s">
        <v>262</v>
      </c>
      <c r="I25" s="15">
        <v>7</v>
      </c>
      <c r="J25" s="15">
        <v>5</v>
      </c>
      <c r="K25" s="15">
        <v>5</v>
      </c>
      <c r="L25" s="15">
        <v>5</v>
      </c>
      <c r="M25" s="22"/>
      <c r="N25" s="22"/>
      <c r="O25" s="22"/>
      <c r="P25" s="22"/>
      <c r="Q25" s="1">
        <f>Q24+1</f>
        <v>136</v>
      </c>
      <c r="R25" s="22">
        <f>INT((Q25-1)*1.5)+10</f>
        <v>212</v>
      </c>
      <c r="S25" s="22"/>
      <c r="V25" s="25">
        <v>24</v>
      </c>
      <c r="W25" s="25">
        <v>3561</v>
      </c>
      <c r="AA25" s="26" t="s">
        <v>216</v>
      </c>
      <c r="AB25" s="26" t="s">
        <v>217</v>
      </c>
      <c r="AC25" s="13">
        <v>8</v>
      </c>
      <c r="AD25" s="13">
        <v>-4</v>
      </c>
      <c r="AE25" s="13">
        <v>0</v>
      </c>
      <c r="AF25" s="13">
        <v>0</v>
      </c>
      <c r="AG25" s="25">
        <v>150000</v>
      </c>
      <c r="AH25" s="26" t="s">
        <v>263</v>
      </c>
      <c r="AI25" s="26" t="s">
        <v>264</v>
      </c>
      <c r="AJ25" s="13">
        <v>0</v>
      </c>
      <c r="AK25" s="13">
        <v>0</v>
      </c>
      <c r="AL25" s="13">
        <v>4</v>
      </c>
      <c r="AM25" s="13">
        <v>0</v>
      </c>
      <c r="AN25" s="25">
        <v>6800</v>
      </c>
      <c r="AO25" s="26" t="s">
        <v>233</v>
      </c>
      <c r="AP25" s="26" t="s">
        <v>234</v>
      </c>
      <c r="AQ25" s="13">
        <v>0</v>
      </c>
      <c r="AR25" s="13">
        <v>1</v>
      </c>
      <c r="AS25" s="13">
        <v>0</v>
      </c>
      <c r="AT25" s="13">
        <v>0</v>
      </c>
      <c r="AU25" s="25">
        <v>200</v>
      </c>
      <c r="AW25" s="26" t="s">
        <v>265</v>
      </c>
      <c r="AX25" s="26" t="s">
        <v>266</v>
      </c>
      <c r="AZ25" s="26" t="s">
        <v>267</v>
      </c>
      <c r="BA25" s="26" t="s">
        <v>268</v>
      </c>
      <c r="BC25" s="26" t="s">
        <v>269</v>
      </c>
      <c r="BD25" s="26" t="s">
        <v>270</v>
      </c>
    </row>
    <row r="26" spans="1:56" ht="12.75">
      <c r="A26" s="1" t="s">
        <v>271</v>
      </c>
      <c r="C26" s="32"/>
      <c r="D26" s="22"/>
      <c r="E26" s="22"/>
      <c r="F26" s="69" t="s">
        <v>272</v>
      </c>
      <c r="G26" s="70" t="str">
        <f>G$7</f>
        <v>ルシファーズアーマー</v>
      </c>
      <c r="H26" s="15" t="s">
        <v>273</v>
      </c>
      <c r="I26" s="15">
        <v>5</v>
      </c>
      <c r="J26" s="15">
        <v>7</v>
      </c>
      <c r="K26" s="15">
        <v>5</v>
      </c>
      <c r="L26" s="15">
        <v>5</v>
      </c>
      <c r="M26" s="22"/>
      <c r="N26" s="22"/>
      <c r="O26" s="22"/>
      <c r="P26" s="22"/>
      <c r="Q26" s="1">
        <f>Q25+1</f>
        <v>137</v>
      </c>
      <c r="R26" s="22">
        <f>INT((Q26-1)*1.5)+10</f>
        <v>214</v>
      </c>
      <c r="S26" s="22"/>
      <c r="V26" s="25">
        <v>25</v>
      </c>
      <c r="W26" s="25">
        <v>3936</v>
      </c>
      <c r="AA26" s="26" t="s">
        <v>274</v>
      </c>
      <c r="AB26" s="26" t="s">
        <v>275</v>
      </c>
      <c r="AC26" s="13">
        <v>15</v>
      </c>
      <c r="AD26" s="13">
        <v>10</v>
      </c>
      <c r="AE26" s="13">
        <v>5</v>
      </c>
      <c r="AF26" s="13">
        <v>5</v>
      </c>
      <c r="AG26" s="25">
        <v>10000000</v>
      </c>
      <c r="AH26" s="26" t="s">
        <v>203</v>
      </c>
      <c r="AI26" s="26" t="s">
        <v>204</v>
      </c>
      <c r="AJ26" s="13">
        <v>0</v>
      </c>
      <c r="AK26" s="13">
        <v>-5</v>
      </c>
      <c r="AL26" s="13">
        <v>12</v>
      </c>
      <c r="AM26" s="13">
        <v>0</v>
      </c>
      <c r="AN26" s="25">
        <v>500000</v>
      </c>
      <c r="AO26" s="26" t="s">
        <v>246</v>
      </c>
      <c r="AP26" s="26" t="s">
        <v>247</v>
      </c>
      <c r="AQ26" s="13">
        <v>0</v>
      </c>
      <c r="AR26" s="13">
        <v>-20</v>
      </c>
      <c r="AS26" s="13">
        <v>0</v>
      </c>
      <c r="AT26" s="13">
        <v>0</v>
      </c>
      <c r="AU26" s="25">
        <v>3000000</v>
      </c>
      <c r="AW26" s="26" t="s">
        <v>276</v>
      </c>
      <c r="AX26" s="26" t="s">
        <v>277</v>
      </c>
      <c r="AZ26" s="26" t="s">
        <v>278</v>
      </c>
      <c r="BA26" s="26" t="s">
        <v>279</v>
      </c>
      <c r="BC26" s="26" t="s">
        <v>280</v>
      </c>
      <c r="BD26" s="26" t="s">
        <v>281</v>
      </c>
    </row>
    <row r="27" spans="1:56" ht="12.75">
      <c r="A27" s="1" t="s">
        <v>282</v>
      </c>
      <c r="C27" s="32"/>
      <c r="D27" s="22"/>
      <c r="E27" s="22"/>
      <c r="F27" s="69" t="s">
        <v>236</v>
      </c>
      <c r="G27" s="70" t="str">
        <f>VLOOKUP(G$26,AZ$2:BB$80,2)</f>
        <v>るしふぁーずあーまー</v>
      </c>
      <c r="H27" s="15" t="s">
        <v>283</v>
      </c>
      <c r="I27" s="15">
        <v>7</v>
      </c>
      <c r="J27" s="15">
        <v>7</v>
      </c>
      <c r="K27" s="15">
        <v>11</v>
      </c>
      <c r="L27" s="15">
        <v>7</v>
      </c>
      <c r="M27" s="22"/>
      <c r="N27" s="22"/>
      <c r="O27" s="22"/>
      <c r="P27" s="22"/>
      <c r="Q27" s="1">
        <f>Q26+1</f>
        <v>138</v>
      </c>
      <c r="R27" s="22">
        <f>INT((Q27-1)*1.5)+10</f>
        <v>215</v>
      </c>
      <c r="S27" s="22"/>
      <c r="V27" s="25">
        <v>26</v>
      </c>
      <c r="W27" s="25">
        <v>4334</v>
      </c>
      <c r="AA27" s="26" t="s">
        <v>229</v>
      </c>
      <c r="AB27" s="26" t="s">
        <v>230</v>
      </c>
      <c r="AC27" s="13">
        <v>2</v>
      </c>
      <c r="AD27" s="13">
        <v>-1</v>
      </c>
      <c r="AE27" s="13">
        <v>0</v>
      </c>
      <c r="AF27" s="13">
        <v>0</v>
      </c>
      <c r="AG27" s="25">
        <v>200</v>
      </c>
      <c r="AH27" s="26" t="s">
        <v>284</v>
      </c>
      <c r="AI27" s="26" t="s">
        <v>285</v>
      </c>
      <c r="AJ27" s="13">
        <v>0</v>
      </c>
      <c r="AK27" s="13">
        <v>9</v>
      </c>
      <c r="AL27" s="13">
        <v>7</v>
      </c>
      <c r="AM27" s="13">
        <v>0</v>
      </c>
      <c r="AN27" s="25">
        <v>1980000</v>
      </c>
      <c r="AO27" s="26" t="s">
        <v>286</v>
      </c>
      <c r="AP27" s="26" t="s">
        <v>287</v>
      </c>
      <c r="AQ27" s="13">
        <v>2</v>
      </c>
      <c r="AR27" s="13">
        <v>2</v>
      </c>
      <c r="AS27" s="13">
        <v>20</v>
      </c>
      <c r="AT27" s="13">
        <v>2</v>
      </c>
      <c r="AU27" s="25">
        <v>5800000</v>
      </c>
      <c r="AW27" s="26" t="s">
        <v>288</v>
      </c>
      <c r="AX27" s="26" t="s">
        <v>289</v>
      </c>
      <c r="AZ27" s="26" t="s">
        <v>290</v>
      </c>
      <c r="BA27" s="26" t="s">
        <v>291</v>
      </c>
      <c r="BC27" s="26" t="s">
        <v>292</v>
      </c>
      <c r="BD27" s="26" t="s">
        <v>293</v>
      </c>
    </row>
    <row r="28" spans="1:56" ht="12.75">
      <c r="A28" s="73" t="s">
        <v>294</v>
      </c>
      <c r="C28" s="32"/>
      <c r="D28" s="22"/>
      <c r="E28" s="22"/>
      <c r="F28" s="69" t="s">
        <v>249</v>
      </c>
      <c r="G28" s="70">
        <f>VLOOKUP(G$26,AZ$2:BB$80,3)</f>
      </c>
      <c r="H28" s="15" t="s">
        <v>295</v>
      </c>
      <c r="I28" s="15">
        <v>7</v>
      </c>
      <c r="J28" s="15">
        <v>7</v>
      </c>
      <c r="K28" s="15">
        <v>7</v>
      </c>
      <c r="L28" s="15">
        <v>11</v>
      </c>
      <c r="M28" s="22"/>
      <c r="N28" s="22"/>
      <c r="O28" s="22"/>
      <c r="P28" s="22"/>
      <c r="Q28" s="1">
        <f>Q27+1</f>
        <v>139</v>
      </c>
      <c r="R28" s="22">
        <f>INT((Q28-1)*1.5)+10</f>
        <v>217</v>
      </c>
      <c r="S28" s="22"/>
      <c r="V28" s="25">
        <v>27</v>
      </c>
      <c r="W28" s="25">
        <v>4755</v>
      </c>
      <c r="AA28" s="26" t="s">
        <v>242</v>
      </c>
      <c r="AB28" s="26" t="s">
        <v>243</v>
      </c>
      <c r="AC28" s="13">
        <v>2</v>
      </c>
      <c r="AD28" s="13">
        <v>0</v>
      </c>
      <c r="AE28" s="13">
        <v>0</v>
      </c>
      <c r="AF28" s="13">
        <v>1</v>
      </c>
      <c r="AG28" s="25">
        <v>1200</v>
      </c>
      <c r="AH28" s="26" t="s">
        <v>296</v>
      </c>
      <c r="AI28" s="26" t="s">
        <v>297</v>
      </c>
      <c r="AJ28" s="13">
        <v>0</v>
      </c>
      <c r="AK28" s="13">
        <v>0</v>
      </c>
      <c r="AL28" s="13">
        <v>6</v>
      </c>
      <c r="AM28" s="13">
        <v>-2</v>
      </c>
      <c r="AN28" s="25">
        <v>6800</v>
      </c>
      <c r="AO28" s="26" t="s">
        <v>259</v>
      </c>
      <c r="AP28" s="26" t="s">
        <v>260</v>
      </c>
      <c r="AQ28" s="13">
        <v>6</v>
      </c>
      <c r="AR28" s="13">
        <v>0</v>
      </c>
      <c r="AS28" s="13">
        <v>3</v>
      </c>
      <c r="AT28" s="13">
        <v>0</v>
      </c>
      <c r="AU28" s="25">
        <v>35000</v>
      </c>
      <c r="AW28" s="26" t="s">
        <v>298</v>
      </c>
      <c r="AX28" s="26" t="s">
        <v>299</v>
      </c>
      <c r="AZ28" s="26" t="s">
        <v>300</v>
      </c>
      <c r="BA28" s="26" t="s">
        <v>301</v>
      </c>
      <c r="BC28" s="26" t="s">
        <v>76</v>
      </c>
      <c r="BD28" s="26" t="s">
        <v>302</v>
      </c>
    </row>
    <row r="29" spans="1:56" ht="12.75">
      <c r="A29" s="73" t="s">
        <v>303</v>
      </c>
      <c r="C29" s="32"/>
      <c r="D29" s="22"/>
      <c r="E29" s="22"/>
      <c r="F29" s="49"/>
      <c r="G29" s="60"/>
      <c r="H29" s="15" t="s">
        <v>304</v>
      </c>
      <c r="I29" s="15">
        <v>11</v>
      </c>
      <c r="J29" s="15">
        <v>7</v>
      </c>
      <c r="K29" s="15">
        <v>7</v>
      </c>
      <c r="L29" s="15">
        <v>7</v>
      </c>
      <c r="M29" s="22"/>
      <c r="N29" s="22"/>
      <c r="O29" s="22"/>
      <c r="P29" s="22"/>
      <c r="Q29" s="1">
        <f>Q28+1</f>
        <v>140</v>
      </c>
      <c r="R29" s="22">
        <f>INT((Q29-1)*1.5)+10</f>
        <v>218</v>
      </c>
      <c r="S29" s="22"/>
      <c r="V29" s="25">
        <v>28</v>
      </c>
      <c r="W29" s="25">
        <v>5199</v>
      </c>
      <c r="AA29" s="26" t="s">
        <v>305</v>
      </c>
      <c r="AB29" s="26" t="s">
        <v>306</v>
      </c>
      <c r="AC29" s="13">
        <v>0</v>
      </c>
      <c r="AD29" s="13">
        <v>0</v>
      </c>
      <c r="AE29" s="13">
        <v>0</v>
      </c>
      <c r="AF29" s="13">
        <v>0</v>
      </c>
      <c r="AG29" s="25">
        <v>2000000</v>
      </c>
      <c r="AH29" s="26" t="s">
        <v>307</v>
      </c>
      <c r="AI29" s="26" t="s">
        <v>308</v>
      </c>
      <c r="AJ29" s="13">
        <v>0</v>
      </c>
      <c r="AK29" s="13">
        <v>3</v>
      </c>
      <c r="AL29" s="13">
        <v>3</v>
      </c>
      <c r="AM29" s="13">
        <v>0</v>
      </c>
      <c r="AN29" s="25">
        <v>45000</v>
      </c>
      <c r="AO29" s="26" t="s">
        <v>269</v>
      </c>
      <c r="AP29" s="26" t="s">
        <v>270</v>
      </c>
      <c r="AQ29" s="13">
        <v>0</v>
      </c>
      <c r="AR29" s="13">
        <v>0</v>
      </c>
      <c r="AS29" s="13">
        <v>0</v>
      </c>
      <c r="AT29" s="13">
        <v>6</v>
      </c>
      <c r="AU29" s="25">
        <v>45000</v>
      </c>
      <c r="AW29" s="26" t="s">
        <v>309</v>
      </c>
      <c r="AX29" s="26" t="s">
        <v>310</v>
      </c>
      <c r="AZ29" s="26" t="s">
        <v>311</v>
      </c>
      <c r="BA29" s="26" t="s">
        <v>312</v>
      </c>
      <c r="BC29" s="26" t="s">
        <v>313</v>
      </c>
      <c r="BD29" s="26" t="s">
        <v>314</v>
      </c>
    </row>
    <row r="30" spans="3:56" ht="12.75">
      <c r="C30" s="32"/>
      <c r="D30" s="22"/>
      <c r="E30" s="22"/>
      <c r="F30" s="69" t="s">
        <v>315</v>
      </c>
      <c r="G30" s="70" t="str">
        <f>G$8</f>
        <v>シヴァ</v>
      </c>
      <c r="H30" s="15" t="s">
        <v>316</v>
      </c>
      <c r="I30" s="15">
        <v>15</v>
      </c>
      <c r="J30" s="15">
        <v>9</v>
      </c>
      <c r="K30" s="15">
        <v>9</v>
      </c>
      <c r="L30" s="15">
        <v>9</v>
      </c>
      <c r="M30" s="22"/>
      <c r="N30" s="22"/>
      <c r="O30" s="22"/>
      <c r="P30" s="22"/>
      <c r="Q30" s="1">
        <f>Q29+1</f>
        <v>141</v>
      </c>
      <c r="R30" s="22">
        <f>INT((Q30-1)*1.5)+10</f>
        <v>220</v>
      </c>
      <c r="S30" s="22"/>
      <c r="V30" s="25">
        <v>29</v>
      </c>
      <c r="W30" s="25">
        <v>5688</v>
      </c>
      <c r="AA30" s="26" t="s">
        <v>255</v>
      </c>
      <c r="AB30" s="26" t="s">
        <v>256</v>
      </c>
      <c r="AC30" s="13">
        <v>4</v>
      </c>
      <c r="AD30" s="13">
        <v>0</v>
      </c>
      <c r="AE30" s="13">
        <v>0</v>
      </c>
      <c r="AF30" s="13">
        <v>0</v>
      </c>
      <c r="AG30" s="25">
        <v>6000</v>
      </c>
      <c r="AH30" s="26" t="s">
        <v>211</v>
      </c>
      <c r="AI30" s="26" t="s">
        <v>212</v>
      </c>
      <c r="AJ30" s="13">
        <v>0</v>
      </c>
      <c r="AK30" s="13">
        <v>-3</v>
      </c>
      <c r="AL30" s="13">
        <v>8</v>
      </c>
      <c r="AM30" s="13">
        <v>0</v>
      </c>
      <c r="AN30" s="25">
        <v>42000</v>
      </c>
      <c r="AO30" s="26" t="s">
        <v>317</v>
      </c>
      <c r="AP30" s="26" t="s">
        <v>318</v>
      </c>
      <c r="AQ30" s="13">
        <v>16</v>
      </c>
      <c r="AR30" s="13">
        <v>-2</v>
      </c>
      <c r="AS30" s="13">
        <v>7</v>
      </c>
      <c r="AT30" s="13">
        <v>0</v>
      </c>
      <c r="AU30" s="25">
        <v>2600000</v>
      </c>
      <c r="AW30" s="26" t="s">
        <v>319</v>
      </c>
      <c r="AX30" s="26" t="s">
        <v>320</v>
      </c>
      <c r="AZ30" s="26" t="s">
        <v>321</v>
      </c>
      <c r="BA30" s="26" t="s">
        <v>322</v>
      </c>
      <c r="BC30" s="26" t="s">
        <v>323</v>
      </c>
      <c r="BD30" s="26" t="s">
        <v>324</v>
      </c>
    </row>
    <row r="31" spans="3:56" ht="12.75">
      <c r="C31" s="32"/>
      <c r="D31" s="22"/>
      <c r="F31" s="70" t="s">
        <v>236</v>
      </c>
      <c r="G31" s="70" t="str">
        <f>VLOOKUP(G$30,BC$2:BE$80,2)</f>
        <v>しう゛ぁ</v>
      </c>
      <c r="H31" s="15" t="s">
        <v>325</v>
      </c>
      <c r="I31" s="15">
        <v>9</v>
      </c>
      <c r="J31" s="15">
        <v>9</v>
      </c>
      <c r="K31" s="15">
        <v>9</v>
      </c>
      <c r="L31" s="15">
        <v>15</v>
      </c>
      <c r="M31" s="22"/>
      <c r="P31" s="22"/>
      <c r="Q31" s="1">
        <f>Q30+1</f>
        <v>142</v>
      </c>
      <c r="R31" s="22">
        <f>INT((Q31-1)*1.5)+10</f>
        <v>221</v>
      </c>
      <c r="S31" s="22"/>
      <c r="V31" s="25">
        <v>30</v>
      </c>
      <c r="W31" s="25">
        <v>6161</v>
      </c>
      <c r="AA31" s="26" t="s">
        <v>326</v>
      </c>
      <c r="AB31" s="26" t="s">
        <v>327</v>
      </c>
      <c r="AC31" s="13">
        <v>5</v>
      </c>
      <c r="AD31" s="13">
        <v>5</v>
      </c>
      <c r="AE31" s="13">
        <v>0</v>
      </c>
      <c r="AF31" s="13">
        <v>0</v>
      </c>
      <c r="AG31" s="25">
        <v>600000</v>
      </c>
      <c r="AH31" s="26" t="s">
        <v>328</v>
      </c>
      <c r="AI31" s="26" t="s">
        <v>329</v>
      </c>
      <c r="AJ31" s="13">
        <v>0</v>
      </c>
      <c r="AK31" s="13">
        <v>1</v>
      </c>
      <c r="AL31" s="13">
        <v>1</v>
      </c>
      <c r="AM31" s="13">
        <v>0</v>
      </c>
      <c r="AN31" s="25">
        <v>300</v>
      </c>
      <c r="AO31" s="26" t="s">
        <v>330</v>
      </c>
      <c r="AP31" s="26" t="s">
        <v>331</v>
      </c>
      <c r="AQ31" s="13">
        <v>18</v>
      </c>
      <c r="AR31" s="13">
        <v>0</v>
      </c>
      <c r="AS31" s="13">
        <v>0</v>
      </c>
      <c r="AT31" s="13">
        <v>0</v>
      </c>
      <c r="AU31" s="25">
        <v>2000000</v>
      </c>
      <c r="AW31" s="26" t="s">
        <v>332</v>
      </c>
      <c r="AX31" s="26" t="s">
        <v>333</v>
      </c>
      <c r="AZ31" s="26" t="s">
        <v>334</v>
      </c>
      <c r="BA31" s="26" t="s">
        <v>335</v>
      </c>
      <c r="BC31" s="26" t="s">
        <v>336</v>
      </c>
      <c r="BD31" s="26" t="s">
        <v>337</v>
      </c>
    </row>
    <row r="32" spans="6:56" ht="12.75">
      <c r="F32" s="70" t="s">
        <v>249</v>
      </c>
      <c r="G32" s="70">
        <f>VLOOKUP(G$30,BC$2:BE$80,3)</f>
      </c>
      <c r="H32" s="15" t="s">
        <v>30</v>
      </c>
      <c r="I32" s="15">
        <v>9</v>
      </c>
      <c r="J32" s="15">
        <v>15</v>
      </c>
      <c r="K32" s="15">
        <v>9</v>
      </c>
      <c r="L32" s="15">
        <v>9</v>
      </c>
      <c r="P32" s="22"/>
      <c r="Q32" s="1">
        <f>Q31+1</f>
        <v>143</v>
      </c>
      <c r="R32" s="22">
        <f>INT((Q32-1)*1.5)+10</f>
        <v>223</v>
      </c>
      <c r="S32" s="22"/>
      <c r="V32" s="25">
        <v>31</v>
      </c>
      <c r="W32" s="25">
        <v>6679</v>
      </c>
      <c r="AA32" s="26" t="s">
        <v>265</v>
      </c>
      <c r="AB32" s="26" t="s">
        <v>266</v>
      </c>
      <c r="AC32" s="13">
        <v>8</v>
      </c>
      <c r="AD32" s="13">
        <v>0</v>
      </c>
      <c r="AE32" s="13">
        <v>0</v>
      </c>
      <c r="AF32" s="13">
        <v>0</v>
      </c>
      <c r="AG32" s="25">
        <v>160000</v>
      </c>
      <c r="AH32" s="26" t="s">
        <v>338</v>
      </c>
      <c r="AI32" s="26" t="s">
        <v>339</v>
      </c>
      <c r="AJ32" s="13">
        <v>12</v>
      </c>
      <c r="AK32" s="13">
        <v>0</v>
      </c>
      <c r="AL32" s="13">
        <v>14</v>
      </c>
      <c r="AM32" s="13">
        <v>0</v>
      </c>
      <c r="AN32" s="25">
        <v>0</v>
      </c>
      <c r="AO32" s="26" t="s">
        <v>340</v>
      </c>
      <c r="AP32" s="26" t="s">
        <v>341</v>
      </c>
      <c r="AQ32" s="13">
        <v>0</v>
      </c>
      <c r="AR32" s="13">
        <v>0</v>
      </c>
      <c r="AS32" s="13">
        <v>15</v>
      </c>
      <c r="AT32" s="13">
        <v>0</v>
      </c>
      <c r="AU32" s="25">
        <v>600000</v>
      </c>
      <c r="AW32" s="26" t="s">
        <v>342</v>
      </c>
      <c r="AX32" s="26" t="s">
        <v>343</v>
      </c>
      <c r="AZ32" s="26" t="s">
        <v>344</v>
      </c>
      <c r="BA32" s="26" t="s">
        <v>345</v>
      </c>
      <c r="BC32" s="26" t="s">
        <v>186</v>
      </c>
      <c r="BD32" s="26" t="s">
        <v>346</v>
      </c>
    </row>
    <row r="33" spans="6:56" ht="12.75">
      <c r="F33" s="60"/>
      <c r="G33" s="60"/>
      <c r="H33" s="15" t="s">
        <v>347</v>
      </c>
      <c r="I33" s="15">
        <v>5</v>
      </c>
      <c r="J33" s="15">
        <v>5</v>
      </c>
      <c r="K33" s="15">
        <v>5</v>
      </c>
      <c r="L33" s="15">
        <v>7</v>
      </c>
      <c r="P33" s="22"/>
      <c r="Q33" s="1">
        <f>Q32+1</f>
        <v>144</v>
      </c>
      <c r="R33" s="22">
        <f>INT((Q33-1)*1.5)+10</f>
        <v>224</v>
      </c>
      <c r="S33" s="22"/>
      <c r="V33" s="25">
        <v>32</v>
      </c>
      <c r="W33" s="25">
        <v>7222</v>
      </c>
      <c r="AA33" s="26" t="s">
        <v>348</v>
      </c>
      <c r="AB33" s="26" t="s">
        <v>349</v>
      </c>
      <c r="AC33" s="13">
        <v>0</v>
      </c>
      <c r="AD33" s="13">
        <v>0</v>
      </c>
      <c r="AE33" s="13">
        <v>0</v>
      </c>
      <c r="AF33" s="13">
        <v>0</v>
      </c>
      <c r="AG33" s="25">
        <v>5500000</v>
      </c>
      <c r="AH33" s="26" t="s">
        <v>350</v>
      </c>
      <c r="AI33" s="26" t="s">
        <v>351</v>
      </c>
      <c r="AJ33" s="13">
        <v>8</v>
      </c>
      <c r="AK33" s="13">
        <v>0</v>
      </c>
      <c r="AL33" s="13">
        <v>10</v>
      </c>
      <c r="AM33" s="13">
        <v>0</v>
      </c>
      <c r="AN33" s="25">
        <v>200000</v>
      </c>
      <c r="AO33" s="26" t="s">
        <v>352</v>
      </c>
      <c r="AP33" s="26" t="s">
        <v>353</v>
      </c>
      <c r="AQ33" s="13">
        <v>20</v>
      </c>
      <c r="AR33" s="13">
        <v>8</v>
      </c>
      <c r="AS33" s="13">
        <v>2</v>
      </c>
      <c r="AT33" s="13">
        <v>-10</v>
      </c>
      <c r="AU33" s="25">
        <v>4800000</v>
      </c>
      <c r="AW33" s="26" t="s">
        <v>354</v>
      </c>
      <c r="AX33" s="26" t="s">
        <v>355</v>
      </c>
      <c r="AZ33" s="26" t="s">
        <v>356</v>
      </c>
      <c r="BA33" s="26" t="s">
        <v>357</v>
      </c>
      <c r="BC33" s="26" t="s">
        <v>358</v>
      </c>
      <c r="BD33" s="26" t="s">
        <v>359</v>
      </c>
    </row>
    <row r="34" spans="6:56" ht="12.75">
      <c r="F34" s="60"/>
      <c r="G34" s="60"/>
      <c r="H34" s="15" t="s">
        <v>130</v>
      </c>
      <c r="I34" s="15">
        <v>9</v>
      </c>
      <c r="J34" s="15">
        <v>9</v>
      </c>
      <c r="K34" s="15">
        <v>15</v>
      </c>
      <c r="L34" s="15">
        <v>9</v>
      </c>
      <c r="P34" s="22"/>
      <c r="Q34" s="1">
        <f>Q33+1</f>
        <v>145</v>
      </c>
      <c r="R34" s="22">
        <f>INT((Q34-1)*1.5)+10</f>
        <v>226</v>
      </c>
      <c r="S34" s="22"/>
      <c r="V34" s="25">
        <v>33</v>
      </c>
      <c r="W34" s="25">
        <v>7790</v>
      </c>
      <c r="AA34" s="26" t="s">
        <v>276</v>
      </c>
      <c r="AB34" s="26" t="s">
        <v>277</v>
      </c>
      <c r="AC34" s="13">
        <v>6</v>
      </c>
      <c r="AD34" s="13">
        <v>-4</v>
      </c>
      <c r="AE34" s="13">
        <v>0</v>
      </c>
      <c r="AF34" s="13">
        <v>0</v>
      </c>
      <c r="AG34" s="25">
        <v>5000</v>
      </c>
      <c r="AH34" s="26" t="s">
        <v>360</v>
      </c>
      <c r="AI34" s="26" t="s">
        <v>361</v>
      </c>
      <c r="AJ34" s="13">
        <v>0</v>
      </c>
      <c r="AK34" s="13">
        <v>0</v>
      </c>
      <c r="AL34" s="13">
        <v>0</v>
      </c>
      <c r="AM34" s="13">
        <v>0</v>
      </c>
      <c r="AN34" s="25">
        <v>6000000</v>
      </c>
      <c r="AO34" s="26" t="s">
        <v>280</v>
      </c>
      <c r="AP34" s="26" t="s">
        <v>281</v>
      </c>
      <c r="AQ34" s="13">
        <v>0</v>
      </c>
      <c r="AR34" s="13">
        <v>0</v>
      </c>
      <c r="AS34" s="13">
        <v>0</v>
      </c>
      <c r="AT34" s="13">
        <v>8</v>
      </c>
      <c r="AU34" s="25">
        <v>188000</v>
      </c>
      <c r="AW34" s="26" t="s">
        <v>362</v>
      </c>
      <c r="AX34" s="26" t="s">
        <v>363</v>
      </c>
      <c r="AZ34" s="26" t="s">
        <v>364</v>
      </c>
      <c r="BA34" s="26" t="s">
        <v>365</v>
      </c>
      <c r="BC34" s="26" t="s">
        <v>366</v>
      </c>
      <c r="BD34" s="26" t="s">
        <v>367</v>
      </c>
    </row>
    <row r="35" spans="6:56" ht="12.75">
      <c r="F35" s="60"/>
      <c r="G35" s="60"/>
      <c r="H35" s="15" t="s">
        <v>130</v>
      </c>
      <c r="I35" s="15">
        <v>9</v>
      </c>
      <c r="J35" s="15">
        <v>9</v>
      </c>
      <c r="K35" s="15">
        <v>15</v>
      </c>
      <c r="L35" s="15">
        <v>9</v>
      </c>
      <c r="P35" s="22"/>
      <c r="Q35" s="1">
        <f>Q34+1</f>
        <v>146</v>
      </c>
      <c r="R35" s="22">
        <f>INT((Q35-1)*1.5)+10</f>
        <v>227</v>
      </c>
      <c r="S35" s="22"/>
      <c r="V35" s="25">
        <v>34</v>
      </c>
      <c r="W35" s="25">
        <v>8385</v>
      </c>
      <c r="AA35" s="26" t="s">
        <v>288</v>
      </c>
      <c r="AB35" s="26" t="s">
        <v>289</v>
      </c>
      <c r="AC35" s="13">
        <v>12</v>
      </c>
      <c r="AD35" s="13">
        <v>-8</v>
      </c>
      <c r="AE35" s="13">
        <v>0</v>
      </c>
      <c r="AF35" s="13">
        <v>0</v>
      </c>
      <c r="AG35" s="25">
        <v>150000</v>
      </c>
      <c r="AH35" s="26" t="s">
        <v>218</v>
      </c>
      <c r="AI35" s="26" t="s">
        <v>219</v>
      </c>
      <c r="AJ35" s="13">
        <v>0</v>
      </c>
      <c r="AK35" s="13">
        <v>0</v>
      </c>
      <c r="AL35" s="13">
        <v>3</v>
      </c>
      <c r="AM35" s="13">
        <v>3</v>
      </c>
      <c r="AN35" s="25">
        <v>45000</v>
      </c>
      <c r="AO35" s="26" t="s">
        <v>368</v>
      </c>
      <c r="AP35" s="26" t="s">
        <v>369</v>
      </c>
      <c r="AQ35" s="13">
        <v>0</v>
      </c>
      <c r="AR35" s="13">
        <v>0</v>
      </c>
      <c r="AS35" s="13">
        <v>12</v>
      </c>
      <c r="AT35" s="13">
        <v>0</v>
      </c>
      <c r="AU35" s="25">
        <v>188000</v>
      </c>
      <c r="AW35" s="26" t="s">
        <v>370</v>
      </c>
      <c r="AX35" s="26" t="s">
        <v>371</v>
      </c>
      <c r="AZ35" s="26" t="s">
        <v>372</v>
      </c>
      <c r="BA35" s="26" t="s">
        <v>373</v>
      </c>
      <c r="BC35" s="26" t="s">
        <v>374</v>
      </c>
      <c r="BD35" s="26" t="s">
        <v>375</v>
      </c>
    </row>
    <row r="36" spans="6:56" ht="12.75">
      <c r="F36" s="60"/>
      <c r="G36" s="60"/>
      <c r="H36" s="15" t="s">
        <v>130</v>
      </c>
      <c r="I36" s="15">
        <v>9</v>
      </c>
      <c r="J36" s="15">
        <v>9</v>
      </c>
      <c r="K36" s="15">
        <v>15</v>
      </c>
      <c r="L36" s="15">
        <v>9</v>
      </c>
      <c r="P36" s="22"/>
      <c r="Q36" s="1">
        <f>Q35+1</f>
        <v>147</v>
      </c>
      <c r="R36" s="22">
        <f>INT((Q36-1)*1.5)+10</f>
        <v>229</v>
      </c>
      <c r="S36" s="22"/>
      <c r="V36" s="25">
        <v>35</v>
      </c>
      <c r="W36" s="25">
        <v>9006</v>
      </c>
      <c r="AA36" s="26" t="s">
        <v>298</v>
      </c>
      <c r="AB36" s="26" t="s">
        <v>299</v>
      </c>
      <c r="AC36" s="13">
        <v>8</v>
      </c>
      <c r="AD36" s="13">
        <v>-2</v>
      </c>
      <c r="AE36" s="13">
        <v>0</v>
      </c>
      <c r="AF36" s="13">
        <v>-4</v>
      </c>
      <c r="AG36" s="25">
        <v>5000</v>
      </c>
      <c r="AH36" s="26" t="s">
        <v>231</v>
      </c>
      <c r="AI36" s="26" t="s">
        <v>232</v>
      </c>
      <c r="AJ36" s="13">
        <v>-4</v>
      </c>
      <c r="AK36" s="13">
        <v>4</v>
      </c>
      <c r="AL36" s="13">
        <v>4</v>
      </c>
      <c r="AM36" s="13">
        <v>4</v>
      </c>
      <c r="AN36" s="25">
        <v>189000</v>
      </c>
      <c r="AO36" s="26" t="s">
        <v>376</v>
      </c>
      <c r="AP36" s="26" t="s">
        <v>377</v>
      </c>
      <c r="AQ36" s="13">
        <v>0</v>
      </c>
      <c r="AR36" s="13">
        <v>5</v>
      </c>
      <c r="AS36" s="13">
        <v>0</v>
      </c>
      <c r="AT36" s="13">
        <v>0</v>
      </c>
      <c r="AU36" s="25">
        <v>450000</v>
      </c>
      <c r="AW36" s="26" t="s">
        <v>378</v>
      </c>
      <c r="AX36" s="26" t="s">
        <v>379</v>
      </c>
      <c r="AZ36" s="26" t="s">
        <v>380</v>
      </c>
      <c r="BA36" s="26" t="s">
        <v>381</v>
      </c>
      <c r="BC36" s="26" t="s">
        <v>382</v>
      </c>
      <c r="BD36" s="26" t="s">
        <v>383</v>
      </c>
    </row>
    <row r="37" spans="6:56" ht="12.75">
      <c r="F37" s="60"/>
      <c r="G37" s="60"/>
      <c r="H37" s="15" t="s">
        <v>130</v>
      </c>
      <c r="I37" s="15">
        <v>9</v>
      </c>
      <c r="J37" s="15">
        <v>9</v>
      </c>
      <c r="K37" s="15">
        <v>15</v>
      </c>
      <c r="L37" s="15">
        <v>9</v>
      </c>
      <c r="P37" s="22"/>
      <c r="Q37" s="1">
        <f>Q36+1</f>
        <v>148</v>
      </c>
      <c r="R37" s="22">
        <f>INT((Q37-1)*1.5)+10</f>
        <v>230</v>
      </c>
      <c r="S37" s="22"/>
      <c r="V37" s="25">
        <v>36</v>
      </c>
      <c r="W37" s="25">
        <v>9654</v>
      </c>
      <c r="AA37" s="26" t="s">
        <v>309</v>
      </c>
      <c r="AB37" s="26" t="s">
        <v>310</v>
      </c>
      <c r="AC37" s="13">
        <v>1</v>
      </c>
      <c r="AD37" s="13">
        <v>1</v>
      </c>
      <c r="AE37" s="13">
        <v>0</v>
      </c>
      <c r="AF37" s="13">
        <v>0</v>
      </c>
      <c r="AG37" s="25">
        <v>300</v>
      </c>
      <c r="AH37" s="26" t="s">
        <v>244</v>
      </c>
      <c r="AI37" s="26" t="s">
        <v>245</v>
      </c>
      <c r="AJ37" s="13">
        <v>-5</v>
      </c>
      <c r="AK37" s="13">
        <v>5</v>
      </c>
      <c r="AL37" s="13">
        <v>5</v>
      </c>
      <c r="AM37" s="13">
        <v>5</v>
      </c>
      <c r="AN37" s="25">
        <v>600000</v>
      </c>
      <c r="AO37" s="74" t="s">
        <v>384</v>
      </c>
      <c r="AP37" s="26" t="s">
        <v>385</v>
      </c>
      <c r="AQ37" s="13">
        <v>0</v>
      </c>
      <c r="AR37" s="13">
        <v>0</v>
      </c>
      <c r="AS37" s="13">
        <v>0</v>
      </c>
      <c r="AT37" s="13">
        <v>0</v>
      </c>
      <c r="AU37" s="25">
        <v>10000000</v>
      </c>
      <c r="AW37" s="26" t="s">
        <v>386</v>
      </c>
      <c r="AX37" s="26" t="s">
        <v>387</v>
      </c>
      <c r="AZ37" s="26" t="s">
        <v>388</v>
      </c>
      <c r="BA37" s="26" t="s">
        <v>389</v>
      </c>
      <c r="BC37" s="26" t="s">
        <v>390</v>
      </c>
      <c r="BD37" s="26" t="s">
        <v>391</v>
      </c>
    </row>
    <row r="38" spans="6:56" ht="12.75">
      <c r="F38" s="60"/>
      <c r="G38" s="60"/>
      <c r="H38" s="15" t="s">
        <v>130</v>
      </c>
      <c r="I38" s="15">
        <v>9</v>
      </c>
      <c r="J38" s="15">
        <v>9</v>
      </c>
      <c r="K38" s="15">
        <v>15</v>
      </c>
      <c r="L38" s="15">
        <v>9</v>
      </c>
      <c r="P38" s="22"/>
      <c r="Q38" s="1">
        <f>Q37+1</f>
        <v>149</v>
      </c>
      <c r="R38" s="22">
        <f>INT((Q38-1)*1.5)+10</f>
        <v>232</v>
      </c>
      <c r="S38" s="22"/>
      <c r="V38" s="25">
        <v>37</v>
      </c>
      <c r="W38" s="25">
        <v>10330</v>
      </c>
      <c r="AA38" s="26" t="s">
        <v>392</v>
      </c>
      <c r="AB38" s="26" t="s">
        <v>393</v>
      </c>
      <c r="AC38" s="13">
        <v>10</v>
      </c>
      <c r="AD38" s="13">
        <v>0</v>
      </c>
      <c r="AE38" s="13">
        <v>0</v>
      </c>
      <c r="AF38" s="13">
        <v>5</v>
      </c>
      <c r="AG38" s="25">
        <v>1200000</v>
      </c>
      <c r="AH38" s="26" t="s">
        <v>257</v>
      </c>
      <c r="AI38" s="26" t="s">
        <v>258</v>
      </c>
      <c r="AJ38" s="13">
        <v>0</v>
      </c>
      <c r="AK38" s="13">
        <v>0</v>
      </c>
      <c r="AL38" s="13">
        <v>2</v>
      </c>
      <c r="AM38" s="13">
        <v>0</v>
      </c>
      <c r="AN38" s="25">
        <v>300</v>
      </c>
      <c r="AO38" s="26" t="s">
        <v>394</v>
      </c>
      <c r="AP38" s="26" t="s">
        <v>395</v>
      </c>
      <c r="AQ38" s="13">
        <v>0</v>
      </c>
      <c r="AR38" s="13">
        <v>0</v>
      </c>
      <c r="AS38" s="13">
        <v>0</v>
      </c>
      <c r="AT38" s="13">
        <v>0</v>
      </c>
      <c r="AU38" s="25">
        <v>4200000</v>
      </c>
      <c r="AW38" s="26" t="s">
        <v>396</v>
      </c>
      <c r="AX38" s="26" t="s">
        <v>397</v>
      </c>
      <c r="AZ38" s="26" t="s">
        <v>398</v>
      </c>
      <c r="BA38" s="26" t="s">
        <v>399</v>
      </c>
      <c r="BC38" s="26" t="s">
        <v>400</v>
      </c>
      <c r="BD38" s="26" t="s">
        <v>401</v>
      </c>
    </row>
    <row r="39" spans="16:56" ht="12.75">
      <c r="P39" s="22"/>
      <c r="Q39" s="22"/>
      <c r="R39" s="22"/>
      <c r="S39" s="22"/>
      <c r="V39" s="25">
        <v>38</v>
      </c>
      <c r="W39" s="25">
        <v>11032</v>
      </c>
      <c r="AA39" s="26" t="s">
        <v>402</v>
      </c>
      <c r="AB39" s="26" t="s">
        <v>403</v>
      </c>
      <c r="AC39" s="13">
        <v>2</v>
      </c>
      <c r="AD39" s="13">
        <v>0</v>
      </c>
      <c r="AE39" s="13">
        <v>0</v>
      </c>
      <c r="AF39" s="13">
        <v>0</v>
      </c>
      <c r="AG39" s="25">
        <v>250</v>
      </c>
      <c r="AH39" s="26" t="s">
        <v>404</v>
      </c>
      <c r="AI39" s="26" t="s">
        <v>405</v>
      </c>
      <c r="AJ39" s="13">
        <v>2</v>
      </c>
      <c r="AK39" s="13">
        <v>2</v>
      </c>
      <c r="AL39" s="13">
        <v>2</v>
      </c>
      <c r="AM39" s="13">
        <v>2</v>
      </c>
      <c r="AN39" s="25">
        <v>12000</v>
      </c>
      <c r="AO39" s="26" t="s">
        <v>406</v>
      </c>
      <c r="AP39" s="26" t="s">
        <v>407</v>
      </c>
      <c r="AQ39" s="13">
        <v>0</v>
      </c>
      <c r="AR39" s="13">
        <v>-20</v>
      </c>
      <c r="AS39" s="13">
        <v>0</v>
      </c>
      <c r="AT39" s="13">
        <v>0</v>
      </c>
      <c r="AU39" s="25">
        <v>3000000</v>
      </c>
      <c r="AW39" s="26" t="s">
        <v>408</v>
      </c>
      <c r="AX39" s="26" t="s">
        <v>409</v>
      </c>
      <c r="AZ39" s="26" t="s">
        <v>65</v>
      </c>
      <c r="BA39" s="26" t="s">
        <v>410</v>
      </c>
      <c r="BC39" s="26" t="s">
        <v>411</v>
      </c>
      <c r="BD39" s="26" t="s">
        <v>412</v>
      </c>
    </row>
    <row r="40" spans="16:56" ht="12.75">
      <c r="P40" s="22"/>
      <c r="Q40" s="22"/>
      <c r="R40" s="22"/>
      <c r="S40" s="22"/>
      <c r="V40" s="25">
        <v>39</v>
      </c>
      <c r="W40" s="25">
        <v>11763</v>
      </c>
      <c r="AA40" s="26" t="s">
        <v>319</v>
      </c>
      <c r="AB40" s="26" t="s">
        <v>320</v>
      </c>
      <c r="AC40" s="13">
        <v>0</v>
      </c>
      <c r="AD40" s="13">
        <v>0</v>
      </c>
      <c r="AE40" s="13">
        <v>0</v>
      </c>
      <c r="AF40" s="13">
        <v>0</v>
      </c>
      <c r="AG40" s="25">
        <v>6000000</v>
      </c>
      <c r="AH40" s="26" t="s">
        <v>413</v>
      </c>
      <c r="AI40" s="26" t="s">
        <v>414</v>
      </c>
      <c r="AJ40" s="13">
        <v>0</v>
      </c>
      <c r="AK40" s="13">
        <v>0</v>
      </c>
      <c r="AL40" s="13">
        <v>0</v>
      </c>
      <c r="AM40" s="13">
        <v>0</v>
      </c>
      <c r="AN40" s="25">
        <v>10000000</v>
      </c>
      <c r="AO40" s="26" t="s">
        <v>292</v>
      </c>
      <c r="AP40" s="26" t="s">
        <v>293</v>
      </c>
      <c r="AQ40" s="13">
        <v>0</v>
      </c>
      <c r="AR40" s="13">
        <v>2</v>
      </c>
      <c r="AS40" s="13">
        <v>0</v>
      </c>
      <c r="AT40" s="13">
        <v>0</v>
      </c>
      <c r="AU40" s="25">
        <v>5000</v>
      </c>
      <c r="AW40" s="26" t="s">
        <v>415</v>
      </c>
      <c r="AX40" s="26" t="s">
        <v>416</v>
      </c>
      <c r="AZ40" s="26" t="s">
        <v>417</v>
      </c>
      <c r="BA40" s="26" t="s">
        <v>418</v>
      </c>
      <c r="BC40" s="26" t="s">
        <v>419</v>
      </c>
      <c r="BD40" s="26" t="s">
        <v>420</v>
      </c>
    </row>
    <row r="41" spans="16:56" ht="12.75">
      <c r="P41" s="22"/>
      <c r="Q41" s="22"/>
      <c r="R41" s="22"/>
      <c r="S41" s="22"/>
      <c r="V41" s="25">
        <v>40</v>
      </c>
      <c r="W41" s="25">
        <v>12522</v>
      </c>
      <c r="AA41" s="26" t="s">
        <v>332</v>
      </c>
      <c r="AB41" s="26" t="s">
        <v>333</v>
      </c>
      <c r="AC41" s="13">
        <v>6</v>
      </c>
      <c r="AD41" s="13">
        <v>0</v>
      </c>
      <c r="AE41" s="13">
        <v>0</v>
      </c>
      <c r="AF41" s="13">
        <v>3</v>
      </c>
      <c r="AG41" s="25">
        <v>90000</v>
      </c>
      <c r="AH41" s="26" t="s">
        <v>267</v>
      </c>
      <c r="AI41" s="26" t="s">
        <v>268</v>
      </c>
      <c r="AJ41" s="13">
        <v>0</v>
      </c>
      <c r="AK41" s="13">
        <v>0</v>
      </c>
      <c r="AL41" s="13">
        <v>2</v>
      </c>
      <c r="AM41" s="13">
        <v>2</v>
      </c>
      <c r="AN41" s="25">
        <v>6800</v>
      </c>
      <c r="AO41" s="26" t="s">
        <v>76</v>
      </c>
      <c r="AP41" s="26" t="s">
        <v>302</v>
      </c>
      <c r="AQ41" s="13">
        <v>5</v>
      </c>
      <c r="AR41" s="13">
        <v>10</v>
      </c>
      <c r="AS41" s="13">
        <v>5</v>
      </c>
      <c r="AT41" s="13">
        <v>5</v>
      </c>
      <c r="AU41" s="25">
        <v>3000000</v>
      </c>
      <c r="AW41" s="26" t="s">
        <v>421</v>
      </c>
      <c r="AX41" s="26" t="s">
        <v>422</v>
      </c>
      <c r="AZ41" s="26" t="s">
        <v>187</v>
      </c>
      <c r="BA41" s="26" t="s">
        <v>188</v>
      </c>
      <c r="BC41" s="26" t="s">
        <v>423</v>
      </c>
      <c r="BD41" s="26" t="s">
        <v>424</v>
      </c>
    </row>
    <row r="42" spans="16:56" ht="12.75">
      <c r="P42" s="22"/>
      <c r="Q42" s="22"/>
      <c r="R42" s="22"/>
      <c r="S42" s="22"/>
      <c r="V42" s="25">
        <v>41</v>
      </c>
      <c r="W42" s="25">
        <v>13309</v>
      </c>
      <c r="AA42" s="26" t="s">
        <v>342</v>
      </c>
      <c r="AB42" s="26" t="s">
        <v>343</v>
      </c>
      <c r="AC42" s="13">
        <v>18</v>
      </c>
      <c r="AD42" s="13">
        <v>-12</v>
      </c>
      <c r="AE42" s="13">
        <v>0</v>
      </c>
      <c r="AF42" s="13">
        <v>0</v>
      </c>
      <c r="AG42" s="25">
        <v>1200000</v>
      </c>
      <c r="AH42" s="26" t="s">
        <v>278</v>
      </c>
      <c r="AI42" s="26" t="s">
        <v>279</v>
      </c>
      <c r="AJ42" s="13">
        <v>0</v>
      </c>
      <c r="AK42" s="13">
        <v>0</v>
      </c>
      <c r="AL42" s="13">
        <v>9</v>
      </c>
      <c r="AM42" s="13">
        <v>-3</v>
      </c>
      <c r="AN42" s="25">
        <v>45000</v>
      </c>
      <c r="AO42" s="26" t="s">
        <v>313</v>
      </c>
      <c r="AP42" s="26" t="s">
        <v>314</v>
      </c>
      <c r="AQ42" s="13">
        <v>0</v>
      </c>
      <c r="AR42" s="13">
        <v>-20</v>
      </c>
      <c r="AS42" s="13">
        <v>0</v>
      </c>
      <c r="AT42" s="13">
        <v>0</v>
      </c>
      <c r="AU42" s="25">
        <v>3000000</v>
      </c>
      <c r="AW42" s="26" t="s">
        <v>425</v>
      </c>
      <c r="AX42" s="26" t="s">
        <v>426</v>
      </c>
      <c r="AZ42" s="26" t="s">
        <v>199</v>
      </c>
      <c r="BA42" s="26" t="s">
        <v>200</v>
      </c>
      <c r="BB42" s="1" t="s">
        <v>427</v>
      </c>
      <c r="BC42" s="26" t="s">
        <v>428</v>
      </c>
      <c r="BD42" s="26" t="s">
        <v>429</v>
      </c>
    </row>
    <row r="43" spans="16:56" ht="12.75">
      <c r="P43" s="22"/>
      <c r="Q43" s="22"/>
      <c r="R43" s="22"/>
      <c r="S43" s="22"/>
      <c r="V43" s="25">
        <v>42</v>
      </c>
      <c r="W43" s="25">
        <v>14126</v>
      </c>
      <c r="AA43" s="26" t="s">
        <v>354</v>
      </c>
      <c r="AB43" s="26" t="s">
        <v>355</v>
      </c>
      <c r="AC43" s="13">
        <v>15</v>
      </c>
      <c r="AD43" s="13">
        <v>-10</v>
      </c>
      <c r="AE43" s="13">
        <v>0</v>
      </c>
      <c r="AF43" s="13">
        <v>0</v>
      </c>
      <c r="AG43" s="25">
        <v>450000</v>
      </c>
      <c r="AH43" s="26" t="s">
        <v>430</v>
      </c>
      <c r="AI43" s="26" t="s">
        <v>431</v>
      </c>
      <c r="AJ43" s="13">
        <v>0</v>
      </c>
      <c r="AK43" s="13">
        <v>5</v>
      </c>
      <c r="AL43" s="13">
        <v>5</v>
      </c>
      <c r="AM43" s="13">
        <v>0</v>
      </c>
      <c r="AN43" s="25">
        <v>600000</v>
      </c>
      <c r="AO43" s="26" t="s">
        <v>323</v>
      </c>
      <c r="AP43" s="26" t="s">
        <v>324</v>
      </c>
      <c r="AQ43" s="13">
        <v>0</v>
      </c>
      <c r="AR43" s="13">
        <v>1</v>
      </c>
      <c r="AS43" s="13">
        <v>0</v>
      </c>
      <c r="AT43" s="13">
        <v>0</v>
      </c>
      <c r="AU43" s="25">
        <v>200</v>
      </c>
      <c r="AW43" s="26" t="s">
        <v>432</v>
      </c>
      <c r="AX43" s="26" t="s">
        <v>433</v>
      </c>
      <c r="AY43" s="75"/>
      <c r="AZ43" s="26" t="s">
        <v>207</v>
      </c>
      <c r="BA43" s="26" t="s">
        <v>208</v>
      </c>
      <c r="BC43" s="26" t="s">
        <v>434</v>
      </c>
      <c r="BD43" s="26" t="s">
        <v>435</v>
      </c>
    </row>
    <row r="44" spans="16:56" ht="12.75">
      <c r="P44" s="22"/>
      <c r="Q44" s="22"/>
      <c r="R44" s="22"/>
      <c r="S44" s="22"/>
      <c r="V44" s="25">
        <v>43</v>
      </c>
      <c r="W44" s="25">
        <v>14972</v>
      </c>
      <c r="AA44" s="26" t="s">
        <v>362</v>
      </c>
      <c r="AB44" s="26" t="s">
        <v>363</v>
      </c>
      <c r="AC44" s="13">
        <v>6</v>
      </c>
      <c r="AD44" s="13">
        <v>-3</v>
      </c>
      <c r="AE44" s="13">
        <v>0</v>
      </c>
      <c r="AF44" s="13">
        <v>0</v>
      </c>
      <c r="AG44" s="25">
        <v>35000</v>
      </c>
      <c r="AH44" s="26" t="s">
        <v>290</v>
      </c>
      <c r="AI44" s="26" t="s">
        <v>291</v>
      </c>
      <c r="AJ44" s="13">
        <v>0</v>
      </c>
      <c r="AK44" s="13">
        <v>0</v>
      </c>
      <c r="AL44" s="13">
        <v>3</v>
      </c>
      <c r="AM44" s="13">
        <v>-1</v>
      </c>
      <c r="AN44" s="25">
        <v>300</v>
      </c>
      <c r="AO44" s="26" t="s">
        <v>336</v>
      </c>
      <c r="AP44" s="26" t="s">
        <v>337</v>
      </c>
      <c r="AQ44" s="13">
        <v>5</v>
      </c>
      <c r="AR44" s="13">
        <v>10</v>
      </c>
      <c r="AS44" s="13">
        <v>5</v>
      </c>
      <c r="AT44" s="13">
        <v>5</v>
      </c>
      <c r="AU44" s="25">
        <v>3000000</v>
      </c>
      <c r="AW44" s="26" t="s">
        <v>57</v>
      </c>
      <c r="AX44" s="26" t="s">
        <v>436</v>
      </c>
      <c r="AZ44" s="26" t="s">
        <v>263</v>
      </c>
      <c r="BA44" s="26" t="s">
        <v>264</v>
      </c>
      <c r="BC44" s="26" t="s">
        <v>437</v>
      </c>
      <c r="BD44" s="26" t="s">
        <v>438</v>
      </c>
    </row>
    <row r="45" spans="16:57" ht="12.75">
      <c r="P45" s="22"/>
      <c r="Q45" s="22"/>
      <c r="R45" s="22"/>
      <c r="S45" s="22"/>
      <c r="V45" s="25">
        <v>44</v>
      </c>
      <c r="W45" s="25">
        <v>15848</v>
      </c>
      <c r="AA45" s="26" t="s">
        <v>370</v>
      </c>
      <c r="AB45" s="26" t="s">
        <v>371</v>
      </c>
      <c r="AC45" s="13">
        <v>9</v>
      </c>
      <c r="AD45" s="13">
        <v>-6</v>
      </c>
      <c r="AE45" s="13">
        <v>0</v>
      </c>
      <c r="AF45" s="13">
        <v>0</v>
      </c>
      <c r="AG45" s="25">
        <v>35000</v>
      </c>
      <c r="AH45" s="26" t="s">
        <v>439</v>
      </c>
      <c r="AI45" s="26" t="s">
        <v>440</v>
      </c>
      <c r="AJ45" s="13">
        <v>0</v>
      </c>
      <c r="AK45" s="13">
        <v>0</v>
      </c>
      <c r="AL45" s="13">
        <v>15</v>
      </c>
      <c r="AM45" s="13">
        <v>-5</v>
      </c>
      <c r="AN45" s="25">
        <v>600000</v>
      </c>
      <c r="AO45" s="26" t="s">
        <v>186</v>
      </c>
      <c r="AP45" s="26" t="s">
        <v>346</v>
      </c>
      <c r="AQ45" s="13">
        <v>5</v>
      </c>
      <c r="AR45" s="13">
        <v>10</v>
      </c>
      <c r="AS45" s="13">
        <v>5</v>
      </c>
      <c r="AT45" s="13">
        <v>5</v>
      </c>
      <c r="AU45" s="25">
        <v>3000000</v>
      </c>
      <c r="AW45" s="26" t="s">
        <v>441</v>
      </c>
      <c r="AX45" s="26" t="s">
        <v>442</v>
      </c>
      <c r="AZ45" s="26" t="s">
        <v>284</v>
      </c>
      <c r="BA45" s="26" t="s">
        <v>285</v>
      </c>
      <c r="BC45" s="26" t="s">
        <v>175</v>
      </c>
      <c r="BD45" s="26" t="s">
        <v>176</v>
      </c>
      <c r="BE45" s="75"/>
    </row>
    <row r="46" spans="16:57" ht="12.75">
      <c r="P46" s="22"/>
      <c r="Q46" s="22"/>
      <c r="R46" s="22"/>
      <c r="S46" s="22"/>
      <c r="V46" s="25">
        <v>45</v>
      </c>
      <c r="W46" s="25">
        <v>16753</v>
      </c>
      <c r="AA46" s="26" t="s">
        <v>378</v>
      </c>
      <c r="AB46" s="26" t="s">
        <v>379</v>
      </c>
      <c r="AC46" s="13">
        <v>0</v>
      </c>
      <c r="AD46" s="13">
        <v>0</v>
      </c>
      <c r="AE46" s="13">
        <v>0</v>
      </c>
      <c r="AF46" s="13">
        <v>0</v>
      </c>
      <c r="AG46" s="25">
        <v>5000000</v>
      </c>
      <c r="AH46" s="26" t="s">
        <v>300</v>
      </c>
      <c r="AI46" s="26" t="s">
        <v>301</v>
      </c>
      <c r="AJ46" s="13">
        <v>0</v>
      </c>
      <c r="AK46" s="13">
        <v>0</v>
      </c>
      <c r="AL46" s="13">
        <v>1</v>
      </c>
      <c r="AM46" s="13">
        <v>1</v>
      </c>
      <c r="AN46" s="25">
        <v>300</v>
      </c>
      <c r="AO46" s="26" t="s">
        <v>443</v>
      </c>
      <c r="AP46" s="26" t="s">
        <v>444</v>
      </c>
      <c r="AQ46" s="13">
        <v>0</v>
      </c>
      <c r="AR46" s="13">
        <v>5</v>
      </c>
      <c r="AS46" s="13">
        <v>0</v>
      </c>
      <c r="AT46" s="13">
        <v>0</v>
      </c>
      <c r="AU46" s="25">
        <v>450000</v>
      </c>
      <c r="AW46" s="26" t="s">
        <v>131</v>
      </c>
      <c r="AX46" s="26" t="s">
        <v>132</v>
      </c>
      <c r="AZ46" s="26" t="s">
        <v>296</v>
      </c>
      <c r="BA46" s="26" t="s">
        <v>297</v>
      </c>
      <c r="BC46" s="26" t="s">
        <v>253</v>
      </c>
      <c r="BD46" s="26" t="s">
        <v>254</v>
      </c>
      <c r="BE46" s="1" t="s">
        <v>95</v>
      </c>
    </row>
    <row r="47" spans="16:57" ht="12.75">
      <c r="P47" s="22"/>
      <c r="Q47" s="22"/>
      <c r="R47" s="22"/>
      <c r="S47" s="22"/>
      <c r="V47" s="25">
        <v>46</v>
      </c>
      <c r="W47" s="25">
        <v>17689</v>
      </c>
      <c r="AA47" s="26" t="s">
        <v>386</v>
      </c>
      <c r="AB47" s="26" t="s">
        <v>387</v>
      </c>
      <c r="AC47" s="13">
        <v>2</v>
      </c>
      <c r="AD47" s="13">
        <v>2</v>
      </c>
      <c r="AE47" s="13">
        <v>0</v>
      </c>
      <c r="AF47" s="13">
        <v>0</v>
      </c>
      <c r="AG47" s="25">
        <v>6800</v>
      </c>
      <c r="AH47" s="26" t="s">
        <v>445</v>
      </c>
      <c r="AI47" s="26" t="s">
        <v>446</v>
      </c>
      <c r="AJ47" s="13">
        <v>6</v>
      </c>
      <c r="AK47" s="13">
        <v>0</v>
      </c>
      <c r="AL47" s="13">
        <v>8</v>
      </c>
      <c r="AM47" s="13">
        <v>0</v>
      </c>
      <c r="AN47" s="25">
        <v>50000</v>
      </c>
      <c r="AO47" s="26" t="s">
        <v>447</v>
      </c>
      <c r="AP47" s="26" t="s">
        <v>448</v>
      </c>
      <c r="AQ47" s="13">
        <v>0</v>
      </c>
      <c r="AR47" s="13">
        <v>0</v>
      </c>
      <c r="AS47" s="13">
        <v>0</v>
      </c>
      <c r="AT47" s="13">
        <v>12</v>
      </c>
      <c r="AU47" s="25">
        <v>1600000</v>
      </c>
      <c r="AW47" s="26" t="s">
        <v>143</v>
      </c>
      <c r="AX47" s="26" t="s">
        <v>144</v>
      </c>
      <c r="AZ47" s="26" t="s">
        <v>307</v>
      </c>
      <c r="BA47" s="26" t="s">
        <v>308</v>
      </c>
      <c r="BC47" s="26" t="s">
        <v>240</v>
      </c>
      <c r="BD47" s="26" t="s">
        <v>241</v>
      </c>
      <c r="BE47" s="1" t="s">
        <v>95</v>
      </c>
    </row>
    <row r="48" spans="16:57" ht="12.75">
      <c r="P48" s="22"/>
      <c r="Q48" s="22"/>
      <c r="R48" s="22"/>
      <c r="S48" s="22"/>
      <c r="V48" s="25">
        <v>47</v>
      </c>
      <c r="W48" s="25">
        <v>18656</v>
      </c>
      <c r="AA48" s="26" t="s">
        <v>449</v>
      </c>
      <c r="AB48" s="26" t="s">
        <v>450</v>
      </c>
      <c r="AC48" s="13">
        <v>20</v>
      </c>
      <c r="AD48" s="13">
        <v>-5</v>
      </c>
      <c r="AE48" s="13">
        <v>0</v>
      </c>
      <c r="AF48" s="13">
        <v>-10</v>
      </c>
      <c r="AG48" s="25">
        <v>450000</v>
      </c>
      <c r="AH48" s="26" t="s">
        <v>311</v>
      </c>
      <c r="AI48" s="26" t="s">
        <v>312</v>
      </c>
      <c r="AJ48" s="13">
        <v>-2</v>
      </c>
      <c r="AK48" s="13">
        <v>2</v>
      </c>
      <c r="AL48" s="13">
        <v>2</v>
      </c>
      <c r="AM48" s="13">
        <v>2</v>
      </c>
      <c r="AN48" s="25">
        <v>7000</v>
      </c>
      <c r="AO48" s="26" t="s">
        <v>358</v>
      </c>
      <c r="AP48" s="26" t="s">
        <v>359</v>
      </c>
      <c r="AQ48" s="13">
        <v>0</v>
      </c>
      <c r="AR48" s="13">
        <v>3</v>
      </c>
      <c r="AS48" s="13">
        <v>0</v>
      </c>
      <c r="AT48" s="13">
        <v>0</v>
      </c>
      <c r="AU48" s="25">
        <v>980000</v>
      </c>
      <c r="AW48" s="26" t="s">
        <v>225</v>
      </c>
      <c r="AX48" s="26" t="s">
        <v>226</v>
      </c>
      <c r="AY48" s="1" t="s">
        <v>451</v>
      </c>
      <c r="AZ48" s="26" t="s">
        <v>413</v>
      </c>
      <c r="BA48" s="26" t="s">
        <v>414</v>
      </c>
      <c r="BC48" s="26" t="s">
        <v>368</v>
      </c>
      <c r="BD48" s="26" t="s">
        <v>369</v>
      </c>
      <c r="BE48" s="1" t="s">
        <v>452</v>
      </c>
    </row>
    <row r="49" spans="16:56" ht="12.75">
      <c r="P49" s="22"/>
      <c r="Q49" s="22"/>
      <c r="R49" s="22"/>
      <c r="S49" s="22"/>
      <c r="V49" s="25">
        <v>48</v>
      </c>
      <c r="W49" s="25">
        <v>19653</v>
      </c>
      <c r="AA49" s="26" t="s">
        <v>396</v>
      </c>
      <c r="AB49" s="26" t="s">
        <v>397</v>
      </c>
      <c r="AC49" s="13">
        <v>6</v>
      </c>
      <c r="AD49" s="13">
        <v>0</v>
      </c>
      <c r="AE49" s="13">
        <v>0</v>
      </c>
      <c r="AF49" s="13">
        <v>0</v>
      </c>
      <c r="AG49" s="25">
        <v>40000</v>
      </c>
      <c r="AH49" s="26" t="s">
        <v>453</v>
      </c>
      <c r="AI49" s="26" t="s">
        <v>454</v>
      </c>
      <c r="AJ49" s="13">
        <v>0</v>
      </c>
      <c r="AK49" s="13">
        <v>0</v>
      </c>
      <c r="AL49" s="13">
        <v>12</v>
      </c>
      <c r="AM49" s="13">
        <v>-4</v>
      </c>
      <c r="AN49" s="25">
        <v>188000</v>
      </c>
      <c r="AO49" s="26" t="s">
        <v>455</v>
      </c>
      <c r="AP49" s="26" t="s">
        <v>456</v>
      </c>
      <c r="AQ49" s="13">
        <v>15</v>
      </c>
      <c r="AR49" s="13">
        <v>0</v>
      </c>
      <c r="AS49" s="13">
        <v>0</v>
      </c>
      <c r="AT49" s="13">
        <v>-10</v>
      </c>
      <c r="AU49" s="25">
        <v>450000</v>
      </c>
      <c r="AW49" s="26" t="s">
        <v>238</v>
      </c>
      <c r="AX49" s="26" t="s">
        <v>239</v>
      </c>
      <c r="AZ49" s="26" t="s">
        <v>328</v>
      </c>
      <c r="BA49" s="26" t="s">
        <v>329</v>
      </c>
      <c r="BC49" s="26" t="s">
        <v>286</v>
      </c>
      <c r="BD49" s="26" t="s">
        <v>287</v>
      </c>
    </row>
    <row r="50" spans="16:56" ht="12.75">
      <c r="P50" s="22"/>
      <c r="Q50" s="22"/>
      <c r="R50" s="22"/>
      <c r="S50" s="22"/>
      <c r="V50" s="25">
        <v>49</v>
      </c>
      <c r="W50" s="25">
        <v>20682</v>
      </c>
      <c r="AA50" s="26" t="s">
        <v>408</v>
      </c>
      <c r="AB50" s="26" t="s">
        <v>409</v>
      </c>
      <c r="AC50" s="13">
        <v>25</v>
      </c>
      <c r="AD50" s="13">
        <v>-10</v>
      </c>
      <c r="AE50" s="13">
        <v>5</v>
      </c>
      <c r="AF50" s="13">
        <v>-20</v>
      </c>
      <c r="AG50" s="25">
        <v>1780000</v>
      </c>
      <c r="AH50" s="26" t="s">
        <v>321</v>
      </c>
      <c r="AI50" s="26" t="s">
        <v>322</v>
      </c>
      <c r="AJ50" s="13">
        <v>-1</v>
      </c>
      <c r="AK50" s="13">
        <v>1</v>
      </c>
      <c r="AL50" s="13">
        <v>1</v>
      </c>
      <c r="AM50" s="13">
        <v>1</v>
      </c>
      <c r="AN50" s="25">
        <v>300</v>
      </c>
      <c r="AO50" s="26" t="s">
        <v>366</v>
      </c>
      <c r="AP50" s="26" t="s">
        <v>367</v>
      </c>
      <c r="AQ50" s="13">
        <v>0</v>
      </c>
      <c r="AR50" s="13">
        <v>0</v>
      </c>
      <c r="AS50" s="13">
        <v>9</v>
      </c>
      <c r="AT50" s="13">
        <v>0</v>
      </c>
      <c r="AU50" s="25">
        <v>45000</v>
      </c>
      <c r="AW50" s="26" t="s">
        <v>274</v>
      </c>
      <c r="AX50" s="26" t="s">
        <v>275</v>
      </c>
      <c r="AZ50" s="26" t="s">
        <v>439</v>
      </c>
      <c r="BA50" s="26" t="s">
        <v>440</v>
      </c>
      <c r="BC50" s="26" t="s">
        <v>317</v>
      </c>
      <c r="BD50" s="26" t="s">
        <v>318</v>
      </c>
    </row>
    <row r="51" spans="16:56" ht="12.75">
      <c r="P51" s="22"/>
      <c r="Q51" s="22"/>
      <c r="R51" s="22"/>
      <c r="S51" s="22"/>
      <c r="V51" s="25">
        <v>50</v>
      </c>
      <c r="W51" s="25">
        <v>21743</v>
      </c>
      <c r="AA51" s="26" t="s">
        <v>457</v>
      </c>
      <c r="AB51" s="26" t="s">
        <v>458</v>
      </c>
      <c r="AC51" s="13">
        <v>0</v>
      </c>
      <c r="AD51" s="13">
        <v>0</v>
      </c>
      <c r="AE51" s="13">
        <v>0</v>
      </c>
      <c r="AF51" s="13">
        <v>0</v>
      </c>
      <c r="AG51" s="25">
        <v>6000000</v>
      </c>
      <c r="AH51" s="26" t="s">
        <v>334</v>
      </c>
      <c r="AI51" s="26" t="s">
        <v>335</v>
      </c>
      <c r="AJ51" s="13">
        <v>0</v>
      </c>
      <c r="AK51" s="13">
        <v>4</v>
      </c>
      <c r="AL51" s="13">
        <v>4</v>
      </c>
      <c r="AM51" s="13">
        <v>0</v>
      </c>
      <c r="AN51" s="25">
        <v>188000</v>
      </c>
      <c r="AO51" s="26" t="s">
        <v>459</v>
      </c>
      <c r="AP51" s="26" t="s">
        <v>460</v>
      </c>
      <c r="AQ51" s="13">
        <v>0</v>
      </c>
      <c r="AR51" s="13">
        <v>0</v>
      </c>
      <c r="AS51" s="13">
        <v>0</v>
      </c>
      <c r="AT51" s="13">
        <v>10</v>
      </c>
      <c r="AU51" s="25">
        <v>600000</v>
      </c>
      <c r="AW51" s="26" t="s">
        <v>326</v>
      </c>
      <c r="AX51" s="26" t="s">
        <v>327</v>
      </c>
      <c r="AZ51" s="26" t="s">
        <v>338</v>
      </c>
      <c r="BA51" s="26" t="s">
        <v>339</v>
      </c>
      <c r="BC51" s="26" t="s">
        <v>330</v>
      </c>
      <c r="BD51" s="26" t="s">
        <v>331</v>
      </c>
    </row>
    <row r="52" spans="16:57" ht="12.75">
      <c r="P52" s="22"/>
      <c r="Q52" s="22"/>
      <c r="R52" s="22"/>
      <c r="S52" s="22"/>
      <c r="V52" s="25">
        <v>51</v>
      </c>
      <c r="W52" s="25">
        <v>22836</v>
      </c>
      <c r="AA52" s="26" t="s">
        <v>415</v>
      </c>
      <c r="AB52" s="26" t="s">
        <v>416</v>
      </c>
      <c r="AC52" s="13">
        <v>6</v>
      </c>
      <c r="AD52" s="13">
        <v>6</v>
      </c>
      <c r="AE52" s="13">
        <v>0</v>
      </c>
      <c r="AF52" s="13">
        <v>0</v>
      </c>
      <c r="AG52" s="25">
        <v>1600000</v>
      </c>
      <c r="AH52" s="26" t="s">
        <v>344</v>
      </c>
      <c r="AI52" s="26" t="s">
        <v>345</v>
      </c>
      <c r="AJ52" s="13">
        <v>0</v>
      </c>
      <c r="AK52" s="13">
        <v>7</v>
      </c>
      <c r="AL52" s="13">
        <v>7</v>
      </c>
      <c r="AM52" s="13">
        <v>7</v>
      </c>
      <c r="AN52" s="25">
        <v>6000000</v>
      </c>
      <c r="AO52" s="26" t="s">
        <v>374</v>
      </c>
      <c r="AP52" s="26" t="s">
        <v>375</v>
      </c>
      <c r="AQ52" s="13">
        <v>3</v>
      </c>
      <c r="AR52" s="13">
        <v>0</v>
      </c>
      <c r="AS52" s="13">
        <v>0</v>
      </c>
      <c r="AT52" s="13">
        <v>-2</v>
      </c>
      <c r="AU52" s="25">
        <v>200</v>
      </c>
      <c r="AW52" s="26" t="s">
        <v>392</v>
      </c>
      <c r="AX52" s="26" t="s">
        <v>393</v>
      </c>
      <c r="AY52" s="75"/>
      <c r="AZ52" s="26" t="s">
        <v>173</v>
      </c>
      <c r="BA52" s="26" t="s">
        <v>174</v>
      </c>
      <c r="BC52" s="26" t="s">
        <v>376</v>
      </c>
      <c r="BD52" s="26" t="s">
        <v>377</v>
      </c>
      <c r="BE52" s="1" t="s">
        <v>95</v>
      </c>
    </row>
    <row r="53" spans="16:57" ht="12.75">
      <c r="P53" s="22"/>
      <c r="Q53" s="22"/>
      <c r="R53" s="22"/>
      <c r="S53" s="22"/>
      <c r="V53" s="25">
        <v>52</v>
      </c>
      <c r="W53" s="25">
        <v>23961</v>
      </c>
      <c r="AA53" s="26" t="s">
        <v>421</v>
      </c>
      <c r="AB53" s="26" t="s">
        <v>422</v>
      </c>
      <c r="AC53" s="13">
        <v>4</v>
      </c>
      <c r="AD53" s="13">
        <v>4</v>
      </c>
      <c r="AE53" s="13">
        <v>0</v>
      </c>
      <c r="AF53" s="13">
        <v>0</v>
      </c>
      <c r="AG53" s="25">
        <v>188000</v>
      </c>
      <c r="AH53" s="26" t="s">
        <v>356</v>
      </c>
      <c r="AI53" s="26" t="s">
        <v>357</v>
      </c>
      <c r="AJ53" s="13">
        <v>-5</v>
      </c>
      <c r="AK53" s="13">
        <v>6</v>
      </c>
      <c r="AL53" s="13">
        <v>6</v>
      </c>
      <c r="AM53" s="13">
        <v>6</v>
      </c>
      <c r="AN53" s="25">
        <v>1700000</v>
      </c>
      <c r="AO53" s="26" t="s">
        <v>382</v>
      </c>
      <c r="AP53" s="26" t="s">
        <v>383</v>
      </c>
      <c r="AQ53" s="13">
        <v>2</v>
      </c>
      <c r="AR53" s="13">
        <v>0</v>
      </c>
      <c r="AS53" s="13">
        <v>1</v>
      </c>
      <c r="AT53" s="13">
        <v>0</v>
      </c>
      <c r="AU53" s="25">
        <v>200</v>
      </c>
      <c r="AW53" s="26" t="s">
        <v>449</v>
      </c>
      <c r="AX53" s="26" t="s">
        <v>450</v>
      </c>
      <c r="AZ53" s="26" t="s">
        <v>350</v>
      </c>
      <c r="BA53" s="26" t="s">
        <v>351</v>
      </c>
      <c r="BC53" s="26" t="s">
        <v>352</v>
      </c>
      <c r="BD53" s="26" t="s">
        <v>353</v>
      </c>
      <c r="BE53" s="1" t="s">
        <v>95</v>
      </c>
    </row>
    <row r="54" spans="16:57" ht="12.75">
      <c r="P54" s="22"/>
      <c r="Q54" s="22"/>
      <c r="R54" s="22"/>
      <c r="S54" s="22"/>
      <c r="V54" s="25">
        <v>53</v>
      </c>
      <c r="W54" s="25">
        <v>25118</v>
      </c>
      <c r="AA54" s="26" t="s">
        <v>461</v>
      </c>
      <c r="AB54" s="26" t="s">
        <v>462</v>
      </c>
      <c r="AC54" s="13">
        <v>15</v>
      </c>
      <c r="AD54" s="13">
        <v>0</v>
      </c>
      <c r="AE54" s="13">
        <v>0</v>
      </c>
      <c r="AF54" s="13">
        <v>6</v>
      </c>
      <c r="AG54" s="25">
        <v>3000000</v>
      </c>
      <c r="AH54" s="26" t="s">
        <v>364</v>
      </c>
      <c r="AI54" s="26" t="s">
        <v>365</v>
      </c>
      <c r="AJ54" s="13">
        <v>10</v>
      </c>
      <c r="AK54" s="13">
        <v>0</v>
      </c>
      <c r="AL54" s="13">
        <v>27</v>
      </c>
      <c r="AM54" s="13">
        <v>0</v>
      </c>
      <c r="AN54" s="25">
        <v>0</v>
      </c>
      <c r="AO54" s="26" t="s">
        <v>463</v>
      </c>
      <c r="AP54" s="26" t="s">
        <v>464</v>
      </c>
      <c r="AQ54" s="13">
        <v>9</v>
      </c>
      <c r="AR54" s="13">
        <v>0</v>
      </c>
      <c r="AS54" s="13">
        <v>0</v>
      </c>
      <c r="AT54" s="13">
        <v>-6</v>
      </c>
      <c r="AU54" s="25">
        <v>35000</v>
      </c>
      <c r="AW54" s="26" t="s">
        <v>457</v>
      </c>
      <c r="AX54" s="26" t="s">
        <v>458</v>
      </c>
      <c r="AZ54" s="26" t="s">
        <v>465</v>
      </c>
      <c r="BA54" s="26" t="s">
        <v>466</v>
      </c>
      <c r="BC54" s="26" t="s">
        <v>340</v>
      </c>
      <c r="BD54" s="26" t="s">
        <v>341</v>
      </c>
      <c r="BE54" s="1" t="s">
        <v>467</v>
      </c>
    </row>
    <row r="55" spans="16:56" ht="12.75">
      <c r="P55" s="22"/>
      <c r="Q55" s="22"/>
      <c r="R55" s="22"/>
      <c r="S55" s="22"/>
      <c r="V55" s="25">
        <v>54</v>
      </c>
      <c r="W55" s="25">
        <v>26309</v>
      </c>
      <c r="AA55" s="26" t="s">
        <v>468</v>
      </c>
      <c r="AB55" s="26" t="s">
        <v>469</v>
      </c>
      <c r="AC55" s="13">
        <v>32</v>
      </c>
      <c r="AD55" s="13">
        <v>0</v>
      </c>
      <c r="AE55" s="13">
        <v>15</v>
      </c>
      <c r="AF55" s="13">
        <v>0</v>
      </c>
      <c r="AG55" s="25">
        <v>10000000</v>
      </c>
      <c r="AH55" s="26" t="s">
        <v>372</v>
      </c>
      <c r="AI55" s="26" t="s">
        <v>373</v>
      </c>
      <c r="AJ55" s="13">
        <v>0</v>
      </c>
      <c r="AK55" s="13">
        <v>2</v>
      </c>
      <c r="AL55" s="13">
        <v>14</v>
      </c>
      <c r="AM55" s="13">
        <v>2</v>
      </c>
      <c r="AN55" s="25">
        <v>5000000</v>
      </c>
      <c r="AO55" s="26" t="s">
        <v>470</v>
      </c>
      <c r="AP55" s="26" t="s">
        <v>471</v>
      </c>
      <c r="AQ55" s="13">
        <v>12</v>
      </c>
      <c r="AR55" s="13">
        <v>0</v>
      </c>
      <c r="AS55" s="13">
        <v>0</v>
      </c>
      <c r="AT55" s="13">
        <v>-8</v>
      </c>
      <c r="AU55" s="25">
        <v>150000</v>
      </c>
      <c r="AW55" s="26" t="s">
        <v>402</v>
      </c>
      <c r="AX55" s="26" t="s">
        <v>403</v>
      </c>
      <c r="AZ55" s="26" t="s">
        <v>404</v>
      </c>
      <c r="BA55" s="26" t="s">
        <v>405</v>
      </c>
      <c r="BC55" s="26" t="s">
        <v>406</v>
      </c>
      <c r="BD55" s="26" t="s">
        <v>407</v>
      </c>
    </row>
    <row r="56" spans="16:56" ht="12.75">
      <c r="P56" s="22"/>
      <c r="Q56" s="22"/>
      <c r="R56" s="22"/>
      <c r="S56" s="22"/>
      <c r="V56" s="25">
        <v>55</v>
      </c>
      <c r="W56" s="25">
        <v>27532</v>
      </c>
      <c r="AA56" s="26" t="s">
        <v>425</v>
      </c>
      <c r="AB56" s="26" t="s">
        <v>426</v>
      </c>
      <c r="AC56" s="13">
        <v>8</v>
      </c>
      <c r="AD56" s="13">
        <v>0</v>
      </c>
      <c r="AE56" s="13">
        <v>0</v>
      </c>
      <c r="AF56" s="13">
        <v>4</v>
      </c>
      <c r="AG56" s="25">
        <v>376000</v>
      </c>
      <c r="AH56" s="26" t="s">
        <v>380</v>
      </c>
      <c r="AI56" s="26" t="s">
        <v>381</v>
      </c>
      <c r="AJ56" s="13">
        <v>-3</v>
      </c>
      <c r="AK56" s="13">
        <v>3</v>
      </c>
      <c r="AL56" s="13">
        <v>3</v>
      </c>
      <c r="AM56" s="13">
        <v>3</v>
      </c>
      <c r="AN56" s="25">
        <v>45000</v>
      </c>
      <c r="AO56" s="26" t="s">
        <v>472</v>
      </c>
      <c r="AP56" s="26" t="s">
        <v>473</v>
      </c>
      <c r="AQ56" s="13">
        <v>0</v>
      </c>
      <c r="AR56" s="13">
        <v>4</v>
      </c>
      <c r="AS56" s="13">
        <v>0</v>
      </c>
      <c r="AT56" s="13">
        <v>0</v>
      </c>
      <c r="AU56" s="25">
        <v>150000</v>
      </c>
      <c r="AW56" s="26" t="s">
        <v>461</v>
      </c>
      <c r="AX56" s="26" t="s">
        <v>462</v>
      </c>
      <c r="AZ56" s="26" t="s">
        <v>227</v>
      </c>
      <c r="BA56" s="26" t="s">
        <v>228</v>
      </c>
      <c r="BC56" s="26" t="s">
        <v>394</v>
      </c>
      <c r="BD56" s="26" t="s">
        <v>395</v>
      </c>
    </row>
    <row r="57" spans="16:56" ht="12.75">
      <c r="P57" s="22"/>
      <c r="Q57" s="22"/>
      <c r="R57" s="22"/>
      <c r="S57" s="22"/>
      <c r="V57" s="25">
        <v>56</v>
      </c>
      <c r="W57" s="25">
        <v>28790</v>
      </c>
      <c r="AA57" s="26" t="s">
        <v>432</v>
      </c>
      <c r="AB57" s="26" t="s">
        <v>433</v>
      </c>
      <c r="AC57" s="13">
        <v>18</v>
      </c>
      <c r="AD57" s="13">
        <v>2</v>
      </c>
      <c r="AE57" s="13">
        <v>10</v>
      </c>
      <c r="AF57" s="13">
        <v>6</v>
      </c>
      <c r="AG57" s="25">
        <v>10000000</v>
      </c>
      <c r="AH57" s="26" t="s">
        <v>474</v>
      </c>
      <c r="AI57" s="26" t="s">
        <v>475</v>
      </c>
      <c r="AJ57" s="13">
        <v>0</v>
      </c>
      <c r="AK57" s="13">
        <v>8</v>
      </c>
      <c r="AL57" s="13">
        <v>6</v>
      </c>
      <c r="AM57" s="13">
        <v>0</v>
      </c>
      <c r="AN57" s="25">
        <v>1750000</v>
      </c>
      <c r="AO57" s="26" t="s">
        <v>476</v>
      </c>
      <c r="AP57" s="26" t="s">
        <v>477</v>
      </c>
      <c r="AQ57" s="13">
        <v>0</v>
      </c>
      <c r="AR57" s="13">
        <v>3</v>
      </c>
      <c r="AS57" s="13">
        <v>0</v>
      </c>
      <c r="AT57" s="13">
        <v>0</v>
      </c>
      <c r="AU57" s="25">
        <v>35000</v>
      </c>
      <c r="AW57" s="26" t="s">
        <v>468</v>
      </c>
      <c r="AX57" s="26" t="s">
        <v>469</v>
      </c>
      <c r="AZ57" s="26" t="s">
        <v>430</v>
      </c>
      <c r="BA57" s="26" t="s">
        <v>431</v>
      </c>
      <c r="BC57" s="74" t="s">
        <v>384</v>
      </c>
      <c r="BD57" s="26" t="s">
        <v>385</v>
      </c>
    </row>
    <row r="58" spans="16:56" ht="12.75">
      <c r="P58" s="22"/>
      <c r="Q58" s="22"/>
      <c r="R58" s="22"/>
      <c r="S58" s="22"/>
      <c r="V58" s="25">
        <v>57</v>
      </c>
      <c r="W58" s="25">
        <v>30081</v>
      </c>
      <c r="AA58" s="26" t="s">
        <v>57</v>
      </c>
      <c r="AB58" s="26" t="s">
        <v>436</v>
      </c>
      <c r="AC58" s="13">
        <v>10</v>
      </c>
      <c r="AD58" s="13">
        <v>14</v>
      </c>
      <c r="AE58" s="13">
        <v>8</v>
      </c>
      <c r="AF58" s="13">
        <v>2</v>
      </c>
      <c r="AG58" s="25">
        <v>0</v>
      </c>
      <c r="AH58" s="26" t="s">
        <v>388</v>
      </c>
      <c r="AI58" s="26" t="s">
        <v>389</v>
      </c>
      <c r="AJ58" s="13">
        <v>0</v>
      </c>
      <c r="AK58" s="13">
        <v>0</v>
      </c>
      <c r="AL58" s="13">
        <v>8</v>
      </c>
      <c r="AM58" s="13">
        <v>6</v>
      </c>
      <c r="AN58" s="25">
        <v>1750000</v>
      </c>
      <c r="AO58" s="26" t="s">
        <v>390</v>
      </c>
      <c r="AP58" s="26" t="s">
        <v>391</v>
      </c>
      <c r="AQ58" s="13">
        <v>0</v>
      </c>
      <c r="AR58" s="13">
        <v>2</v>
      </c>
      <c r="AS58" s="13">
        <v>0</v>
      </c>
      <c r="AT58" s="13">
        <v>0</v>
      </c>
      <c r="AU58" s="25">
        <v>5000</v>
      </c>
      <c r="AW58" s="26" t="s">
        <v>305</v>
      </c>
      <c r="AX58" s="26" t="s">
        <v>306</v>
      </c>
      <c r="AY58" s="1" t="s">
        <v>478</v>
      </c>
      <c r="AZ58" s="26" t="s">
        <v>445</v>
      </c>
      <c r="BA58" s="26" t="s">
        <v>446</v>
      </c>
      <c r="BC58" s="26" t="s">
        <v>479</v>
      </c>
      <c r="BD58" s="26" t="s">
        <v>480</v>
      </c>
    </row>
    <row r="59" spans="16:57" ht="12.75">
      <c r="P59" s="22"/>
      <c r="Q59" s="22"/>
      <c r="R59" s="22"/>
      <c r="S59" s="22"/>
      <c r="V59" s="25">
        <v>58</v>
      </c>
      <c r="W59" s="25">
        <v>31406</v>
      </c>
      <c r="AA59" s="26" t="s">
        <v>441</v>
      </c>
      <c r="AB59" s="26" t="s">
        <v>442</v>
      </c>
      <c r="AC59" s="13">
        <v>10</v>
      </c>
      <c r="AD59" s="13">
        <v>-5</v>
      </c>
      <c r="AE59" s="13">
        <v>0</v>
      </c>
      <c r="AF59" s="13">
        <v>1</v>
      </c>
      <c r="AG59" s="25">
        <v>500000</v>
      </c>
      <c r="AH59" s="26" t="s">
        <v>481</v>
      </c>
      <c r="AI59" s="26" t="s">
        <v>482</v>
      </c>
      <c r="AJ59" s="13">
        <v>0</v>
      </c>
      <c r="AK59" s="13">
        <v>0</v>
      </c>
      <c r="AL59" s="13">
        <v>5</v>
      </c>
      <c r="AM59" s="13">
        <v>5</v>
      </c>
      <c r="AN59" s="25">
        <v>600000</v>
      </c>
      <c r="AO59" s="26" t="s">
        <v>483</v>
      </c>
      <c r="AP59" s="26" t="s">
        <v>484</v>
      </c>
      <c r="AQ59" s="13">
        <v>0</v>
      </c>
      <c r="AR59" s="13">
        <v>4</v>
      </c>
      <c r="AS59" s="13">
        <v>0</v>
      </c>
      <c r="AT59" s="13">
        <v>0</v>
      </c>
      <c r="AU59" s="25">
        <v>150000</v>
      </c>
      <c r="AW59" s="26" t="s">
        <v>348</v>
      </c>
      <c r="AX59" s="26" t="s">
        <v>349</v>
      </c>
      <c r="AZ59" s="26" t="s">
        <v>453</v>
      </c>
      <c r="BA59" s="26" t="s">
        <v>454</v>
      </c>
      <c r="BC59" s="26" t="s">
        <v>443</v>
      </c>
      <c r="BD59" s="26" t="s">
        <v>444</v>
      </c>
      <c r="BE59" s="1" t="s">
        <v>95</v>
      </c>
    </row>
    <row r="60" spans="16:56" ht="12.75">
      <c r="P60" s="22"/>
      <c r="Q60" s="22"/>
      <c r="R60" s="22"/>
      <c r="S60" s="22"/>
      <c r="V60" s="25">
        <v>59</v>
      </c>
      <c r="W60" s="25">
        <v>32765</v>
      </c>
      <c r="AA60" s="26" t="s">
        <v>485</v>
      </c>
      <c r="AB60" s="26" t="s">
        <v>486</v>
      </c>
      <c r="AC60" s="13">
        <v>0</v>
      </c>
      <c r="AD60" s="13">
        <v>0</v>
      </c>
      <c r="AE60" s="13">
        <v>0</v>
      </c>
      <c r="AF60" s="13">
        <v>0</v>
      </c>
      <c r="AG60" s="25">
        <v>5500000</v>
      </c>
      <c r="AH60" s="26" t="s">
        <v>487</v>
      </c>
      <c r="AI60" s="26" t="s">
        <v>488</v>
      </c>
      <c r="AJ60" s="13">
        <v>0</v>
      </c>
      <c r="AK60" s="13">
        <v>0</v>
      </c>
      <c r="AL60" s="13">
        <v>0</v>
      </c>
      <c r="AM60" s="13">
        <v>0</v>
      </c>
      <c r="AN60" s="25">
        <v>4500000</v>
      </c>
      <c r="AO60" s="26" t="s">
        <v>489</v>
      </c>
      <c r="AP60" s="26" t="s">
        <v>490</v>
      </c>
      <c r="AQ60" s="13">
        <v>0</v>
      </c>
      <c r="AR60" s="13">
        <v>3</v>
      </c>
      <c r="AS60" s="13">
        <v>0</v>
      </c>
      <c r="AT60" s="13">
        <v>0</v>
      </c>
      <c r="AU60" s="25">
        <v>35000</v>
      </c>
      <c r="AW60" s="26" t="s">
        <v>485</v>
      </c>
      <c r="AX60" s="26" t="s">
        <v>486</v>
      </c>
      <c r="AZ60" s="26" t="s">
        <v>360</v>
      </c>
      <c r="BA60" s="26" t="s">
        <v>361</v>
      </c>
      <c r="BC60" s="26" t="s">
        <v>447</v>
      </c>
      <c r="BD60" s="26" t="s">
        <v>448</v>
      </c>
    </row>
    <row r="61" spans="16:56" ht="12.75">
      <c r="P61" s="22"/>
      <c r="Q61" s="22"/>
      <c r="R61" s="22"/>
      <c r="S61" s="22"/>
      <c r="V61" s="25">
        <v>60</v>
      </c>
      <c r="W61" s="25">
        <v>34160</v>
      </c>
      <c r="AA61" s="26" t="s">
        <v>485</v>
      </c>
      <c r="AB61" s="26" t="s">
        <v>486</v>
      </c>
      <c r="AC61" s="13">
        <v>0</v>
      </c>
      <c r="AD61" s="13">
        <v>0</v>
      </c>
      <c r="AE61" s="13">
        <v>0</v>
      </c>
      <c r="AF61" s="13">
        <v>0</v>
      </c>
      <c r="AG61" s="25">
        <v>5500000</v>
      </c>
      <c r="AH61" s="26" t="s">
        <v>491</v>
      </c>
      <c r="AI61" s="26" t="s">
        <v>492</v>
      </c>
      <c r="AJ61" s="13">
        <v>0</v>
      </c>
      <c r="AK61" s="13">
        <v>0</v>
      </c>
      <c r="AL61" s="13">
        <v>0</v>
      </c>
      <c r="AM61" s="13">
        <v>0</v>
      </c>
      <c r="AN61" s="25">
        <v>6000000</v>
      </c>
      <c r="AO61" s="26" t="s">
        <v>493</v>
      </c>
      <c r="AP61" s="26" t="s">
        <v>494</v>
      </c>
      <c r="AQ61" s="13">
        <v>10</v>
      </c>
      <c r="AR61" s="13">
        <v>0</v>
      </c>
      <c r="AS61" s="13">
        <v>5</v>
      </c>
      <c r="AT61" s="13">
        <v>0</v>
      </c>
      <c r="AU61" s="25">
        <v>450000</v>
      </c>
      <c r="AW61" s="26" t="s">
        <v>485</v>
      </c>
      <c r="AX61" s="26" t="s">
        <v>486</v>
      </c>
      <c r="AZ61" s="26" t="s">
        <v>491</v>
      </c>
      <c r="BA61" s="26" t="s">
        <v>492</v>
      </c>
      <c r="BC61" s="26" t="s">
        <v>455</v>
      </c>
      <c r="BD61" s="26" t="s">
        <v>456</v>
      </c>
    </row>
    <row r="62" spans="16:56" ht="12.75">
      <c r="P62" s="22"/>
      <c r="Q62" s="22"/>
      <c r="R62" s="22"/>
      <c r="S62" s="22"/>
      <c r="V62" s="25">
        <v>61</v>
      </c>
      <c r="W62" s="25">
        <v>35589</v>
      </c>
      <c r="AA62" s="26" t="s">
        <v>485</v>
      </c>
      <c r="AB62" s="26" t="s">
        <v>486</v>
      </c>
      <c r="AC62" s="13">
        <v>0</v>
      </c>
      <c r="AD62" s="13">
        <v>0</v>
      </c>
      <c r="AE62" s="13">
        <v>0</v>
      </c>
      <c r="AF62" s="13">
        <v>0</v>
      </c>
      <c r="AG62" s="25">
        <v>5500000</v>
      </c>
      <c r="AH62" s="26" t="s">
        <v>465</v>
      </c>
      <c r="AI62" s="26" t="s">
        <v>466</v>
      </c>
      <c r="AJ62" s="13">
        <v>10</v>
      </c>
      <c r="AK62" s="13">
        <v>0</v>
      </c>
      <c r="AL62" s="13">
        <v>12</v>
      </c>
      <c r="AM62" s="13">
        <v>0</v>
      </c>
      <c r="AN62" s="25">
        <v>500000</v>
      </c>
      <c r="AO62" s="26" t="s">
        <v>495</v>
      </c>
      <c r="AP62" s="26" t="s">
        <v>496</v>
      </c>
      <c r="AQ62" s="13">
        <v>8</v>
      </c>
      <c r="AR62" s="13">
        <v>0</v>
      </c>
      <c r="AS62" s="13">
        <v>4</v>
      </c>
      <c r="AT62" s="13">
        <v>0</v>
      </c>
      <c r="AU62" s="25">
        <v>150000</v>
      </c>
      <c r="AW62" s="26" t="s">
        <v>485</v>
      </c>
      <c r="AX62" s="26" t="s">
        <v>486</v>
      </c>
      <c r="AZ62" s="26" t="s">
        <v>251</v>
      </c>
      <c r="BA62" s="26" t="s">
        <v>252</v>
      </c>
      <c r="BC62" s="26" t="s">
        <v>459</v>
      </c>
      <c r="BD62" s="26" t="s">
        <v>460</v>
      </c>
    </row>
    <row r="63" spans="16:56" ht="12.75">
      <c r="P63" s="22"/>
      <c r="Q63" s="22"/>
      <c r="R63" s="22"/>
      <c r="S63" s="22"/>
      <c r="V63" s="25">
        <v>62</v>
      </c>
      <c r="W63" s="25">
        <v>37053</v>
      </c>
      <c r="AA63" s="26" t="s">
        <v>485</v>
      </c>
      <c r="AB63" s="26" t="s">
        <v>486</v>
      </c>
      <c r="AC63" s="13">
        <v>0</v>
      </c>
      <c r="AD63" s="13">
        <v>0</v>
      </c>
      <c r="AE63" s="13">
        <v>0</v>
      </c>
      <c r="AF63" s="13">
        <v>0</v>
      </c>
      <c r="AG63" s="25">
        <v>5500000</v>
      </c>
      <c r="AH63" s="26" t="s">
        <v>398</v>
      </c>
      <c r="AI63" s="26" t="s">
        <v>399</v>
      </c>
      <c r="AJ63" s="13">
        <v>0</v>
      </c>
      <c r="AK63" s="13">
        <v>-2</v>
      </c>
      <c r="AL63" s="13">
        <v>6</v>
      </c>
      <c r="AM63" s="13">
        <v>0</v>
      </c>
      <c r="AN63" s="25">
        <v>6800</v>
      </c>
      <c r="AO63" s="26" t="s">
        <v>497</v>
      </c>
      <c r="AP63" s="26" t="s">
        <v>498</v>
      </c>
      <c r="AQ63" s="13">
        <v>6</v>
      </c>
      <c r="AR63" s="13">
        <v>0</v>
      </c>
      <c r="AS63" s="13">
        <v>0</v>
      </c>
      <c r="AT63" s="13">
        <v>-4</v>
      </c>
      <c r="AU63" s="25">
        <v>5000</v>
      </c>
      <c r="AW63" s="26" t="s">
        <v>485</v>
      </c>
      <c r="AX63" s="26" t="s">
        <v>486</v>
      </c>
      <c r="AZ63" s="26" t="s">
        <v>474</v>
      </c>
      <c r="BA63" s="26" t="s">
        <v>475</v>
      </c>
      <c r="BC63" s="26" t="s">
        <v>470</v>
      </c>
      <c r="BD63" s="26" t="s">
        <v>471</v>
      </c>
    </row>
    <row r="64" spans="16:56" ht="12.75">
      <c r="P64" s="22"/>
      <c r="Q64" s="22"/>
      <c r="R64" s="22"/>
      <c r="S64" s="22"/>
      <c r="V64" s="25">
        <v>63</v>
      </c>
      <c r="W64" s="25">
        <v>38554</v>
      </c>
      <c r="AA64" s="26" t="s">
        <v>485</v>
      </c>
      <c r="AB64" s="26" t="s">
        <v>486</v>
      </c>
      <c r="AC64" s="13">
        <v>0</v>
      </c>
      <c r="AD64" s="13">
        <v>0</v>
      </c>
      <c r="AE64" s="13">
        <v>0</v>
      </c>
      <c r="AF64" s="13">
        <v>0</v>
      </c>
      <c r="AG64" s="25">
        <v>5500000</v>
      </c>
      <c r="AH64" s="26" t="s">
        <v>65</v>
      </c>
      <c r="AI64" s="26" t="s">
        <v>410</v>
      </c>
      <c r="AJ64" s="13">
        <v>0</v>
      </c>
      <c r="AK64" s="13">
        <v>10</v>
      </c>
      <c r="AL64" s="13">
        <v>8</v>
      </c>
      <c r="AM64" s="13">
        <v>0</v>
      </c>
      <c r="AN64" s="25">
        <v>4500000</v>
      </c>
      <c r="AO64" s="26" t="s">
        <v>400</v>
      </c>
      <c r="AP64" s="26" t="s">
        <v>401</v>
      </c>
      <c r="AQ64" s="13">
        <v>0</v>
      </c>
      <c r="AR64" s="13">
        <v>1</v>
      </c>
      <c r="AS64" s="13">
        <v>0</v>
      </c>
      <c r="AT64" s="13">
        <v>0</v>
      </c>
      <c r="AU64" s="25">
        <v>200</v>
      </c>
      <c r="AW64" s="26" t="s">
        <v>485</v>
      </c>
      <c r="AX64" s="26" t="s">
        <v>486</v>
      </c>
      <c r="AZ64" s="26" t="s">
        <v>481</v>
      </c>
      <c r="BA64" s="26" t="s">
        <v>482</v>
      </c>
      <c r="BC64" s="26" t="s">
        <v>463</v>
      </c>
      <c r="BD64" s="26" t="s">
        <v>464</v>
      </c>
    </row>
    <row r="65" spans="16:56" ht="12.75">
      <c r="P65" s="22"/>
      <c r="Q65" s="22"/>
      <c r="R65" s="22"/>
      <c r="S65" s="22"/>
      <c r="V65" s="25">
        <v>64</v>
      </c>
      <c r="W65" s="25">
        <v>40090</v>
      </c>
      <c r="AA65" s="26" t="s">
        <v>485</v>
      </c>
      <c r="AB65" s="26" t="s">
        <v>486</v>
      </c>
      <c r="AC65" s="13">
        <v>0</v>
      </c>
      <c r="AD65" s="13">
        <v>0</v>
      </c>
      <c r="AE65" s="13">
        <v>0</v>
      </c>
      <c r="AF65" s="13">
        <v>0</v>
      </c>
      <c r="AG65" s="25">
        <v>5500000</v>
      </c>
      <c r="AH65" s="26" t="s">
        <v>417</v>
      </c>
      <c r="AI65" s="26" t="s">
        <v>418</v>
      </c>
      <c r="AJ65" s="13">
        <v>0</v>
      </c>
      <c r="AK65" s="13">
        <v>-1</v>
      </c>
      <c r="AL65" s="13">
        <v>3</v>
      </c>
      <c r="AM65" s="13">
        <v>0</v>
      </c>
      <c r="AN65" s="25">
        <v>300</v>
      </c>
      <c r="AO65" s="26" t="s">
        <v>411</v>
      </c>
      <c r="AP65" s="26" t="s">
        <v>412</v>
      </c>
      <c r="AQ65" s="13">
        <v>0</v>
      </c>
      <c r="AR65" s="13">
        <v>-20</v>
      </c>
      <c r="AS65" s="13">
        <v>0</v>
      </c>
      <c r="AT65" s="13">
        <v>0</v>
      </c>
      <c r="AU65" s="25">
        <v>3000000</v>
      </c>
      <c r="AW65" s="26" t="s">
        <v>485</v>
      </c>
      <c r="AX65" s="26" t="s">
        <v>486</v>
      </c>
      <c r="AZ65" s="26" t="s">
        <v>487</v>
      </c>
      <c r="BA65" s="26" t="s">
        <v>488</v>
      </c>
      <c r="BC65" s="26" t="s">
        <v>476</v>
      </c>
      <c r="BD65" s="26" t="s">
        <v>477</v>
      </c>
    </row>
    <row r="66" spans="16:56" ht="12.75">
      <c r="P66" s="22"/>
      <c r="Q66" s="22"/>
      <c r="R66" s="22"/>
      <c r="S66" s="22"/>
      <c r="V66" s="25">
        <v>65</v>
      </c>
      <c r="W66" s="25">
        <v>41662</v>
      </c>
      <c r="AA66" s="26" t="s">
        <v>485</v>
      </c>
      <c r="AB66" s="26" t="s">
        <v>486</v>
      </c>
      <c r="AC66" s="13">
        <v>0</v>
      </c>
      <c r="AD66" s="13">
        <v>0</v>
      </c>
      <c r="AE66" s="13">
        <v>0</v>
      </c>
      <c r="AF66" s="13">
        <v>0</v>
      </c>
      <c r="AG66" s="25">
        <v>5500000</v>
      </c>
      <c r="AH66" s="26" t="s">
        <v>485</v>
      </c>
      <c r="AI66" s="26" t="s">
        <v>486</v>
      </c>
      <c r="AJ66" s="13">
        <v>0</v>
      </c>
      <c r="AK66" s="13">
        <v>0</v>
      </c>
      <c r="AL66" s="13">
        <v>0</v>
      </c>
      <c r="AM66" s="13">
        <v>0</v>
      </c>
      <c r="AN66" s="25">
        <v>4500000</v>
      </c>
      <c r="AO66" s="26" t="s">
        <v>499</v>
      </c>
      <c r="AP66" s="26" t="s">
        <v>500</v>
      </c>
      <c r="AQ66" s="13">
        <v>0</v>
      </c>
      <c r="AR66" s="13">
        <v>1</v>
      </c>
      <c r="AS66" s="13">
        <v>0</v>
      </c>
      <c r="AT66" s="13">
        <v>0</v>
      </c>
      <c r="AU66" s="25">
        <v>28000</v>
      </c>
      <c r="AW66" s="26" t="s">
        <v>485</v>
      </c>
      <c r="AX66" s="26" t="s">
        <v>486</v>
      </c>
      <c r="AZ66" s="26" t="s">
        <v>485</v>
      </c>
      <c r="BA66" s="26" t="s">
        <v>486</v>
      </c>
      <c r="BC66" s="26" t="s">
        <v>472</v>
      </c>
      <c r="BD66" s="26" t="s">
        <v>473</v>
      </c>
    </row>
    <row r="67" spans="16:56" ht="12.75">
      <c r="P67" s="22"/>
      <c r="Q67" s="22"/>
      <c r="R67" s="22"/>
      <c r="S67" s="22"/>
      <c r="V67" s="25">
        <v>66</v>
      </c>
      <c r="W67" s="25">
        <v>43270</v>
      </c>
      <c r="AA67" s="26" t="s">
        <v>485</v>
      </c>
      <c r="AB67" s="26" t="s">
        <v>486</v>
      </c>
      <c r="AC67" s="13">
        <v>0</v>
      </c>
      <c r="AD67" s="13">
        <v>0</v>
      </c>
      <c r="AE67" s="13">
        <v>0</v>
      </c>
      <c r="AF67" s="13">
        <v>0</v>
      </c>
      <c r="AG67" s="25">
        <v>5500000</v>
      </c>
      <c r="AH67" s="26" t="s">
        <v>485</v>
      </c>
      <c r="AI67" s="26" t="s">
        <v>486</v>
      </c>
      <c r="AJ67" s="13">
        <v>0</v>
      </c>
      <c r="AK67" s="13">
        <v>0</v>
      </c>
      <c r="AL67" s="13">
        <v>0</v>
      </c>
      <c r="AM67" s="13">
        <v>0</v>
      </c>
      <c r="AN67" s="25">
        <v>4500000</v>
      </c>
      <c r="AO67" s="26" t="s">
        <v>501</v>
      </c>
      <c r="AP67" s="26" t="s">
        <v>502</v>
      </c>
      <c r="AQ67" s="13">
        <v>0</v>
      </c>
      <c r="AR67" s="13">
        <v>2</v>
      </c>
      <c r="AS67" s="13">
        <v>0</v>
      </c>
      <c r="AT67" s="13">
        <v>0</v>
      </c>
      <c r="AU67" s="25">
        <v>360000</v>
      </c>
      <c r="AW67" s="26" t="s">
        <v>485</v>
      </c>
      <c r="AX67" s="26" t="s">
        <v>486</v>
      </c>
      <c r="AZ67" s="26" t="s">
        <v>485</v>
      </c>
      <c r="BA67" s="26" t="s">
        <v>486</v>
      </c>
      <c r="BC67" s="26" t="s">
        <v>497</v>
      </c>
      <c r="BD67" s="26" t="s">
        <v>498</v>
      </c>
    </row>
    <row r="68" spans="16:56" ht="12.75">
      <c r="P68" s="22"/>
      <c r="Q68" s="22"/>
      <c r="R68" s="22"/>
      <c r="S68" s="22"/>
      <c r="V68" s="25">
        <v>67</v>
      </c>
      <c r="W68" s="25">
        <v>44915</v>
      </c>
      <c r="AA68" s="26" t="s">
        <v>485</v>
      </c>
      <c r="AB68" s="26" t="s">
        <v>486</v>
      </c>
      <c r="AC68" s="13">
        <v>0</v>
      </c>
      <c r="AD68" s="13">
        <v>0</v>
      </c>
      <c r="AE68" s="13">
        <v>0</v>
      </c>
      <c r="AF68" s="13">
        <v>0</v>
      </c>
      <c r="AG68" s="25">
        <v>5500000</v>
      </c>
      <c r="AH68" s="26" t="s">
        <v>485</v>
      </c>
      <c r="AI68" s="26" t="s">
        <v>486</v>
      </c>
      <c r="AJ68" s="13">
        <v>0</v>
      </c>
      <c r="AK68" s="13">
        <v>0</v>
      </c>
      <c r="AL68" s="13">
        <v>0</v>
      </c>
      <c r="AM68" s="13">
        <v>0</v>
      </c>
      <c r="AN68" s="25">
        <v>4500000</v>
      </c>
      <c r="AO68" s="26" t="s">
        <v>503</v>
      </c>
      <c r="AP68" s="26" t="s">
        <v>504</v>
      </c>
      <c r="AQ68" s="13">
        <v>0</v>
      </c>
      <c r="AR68" s="13">
        <v>5</v>
      </c>
      <c r="AS68" s="13">
        <v>0</v>
      </c>
      <c r="AT68" s="13">
        <v>0</v>
      </c>
      <c r="AU68" s="25">
        <v>450000</v>
      </c>
      <c r="AW68" s="26" t="s">
        <v>485</v>
      </c>
      <c r="AX68" s="26" t="s">
        <v>486</v>
      </c>
      <c r="AZ68" s="26" t="s">
        <v>485</v>
      </c>
      <c r="BA68" s="26" t="s">
        <v>486</v>
      </c>
      <c r="BC68" s="26" t="s">
        <v>495</v>
      </c>
      <c r="BD68" s="26" t="s">
        <v>496</v>
      </c>
    </row>
    <row r="69" spans="16:56" ht="12.75">
      <c r="P69" s="22"/>
      <c r="Q69" s="22"/>
      <c r="R69" s="22"/>
      <c r="S69" s="22"/>
      <c r="V69" s="25">
        <v>68</v>
      </c>
      <c r="W69" s="25">
        <v>46598</v>
      </c>
      <c r="AA69" s="26" t="s">
        <v>485</v>
      </c>
      <c r="AB69" s="26" t="s">
        <v>486</v>
      </c>
      <c r="AC69" s="13">
        <v>0</v>
      </c>
      <c r="AD69" s="13">
        <v>0</v>
      </c>
      <c r="AE69" s="13">
        <v>0</v>
      </c>
      <c r="AF69" s="13">
        <v>0</v>
      </c>
      <c r="AG69" s="25">
        <v>5500000</v>
      </c>
      <c r="AH69" s="26" t="s">
        <v>485</v>
      </c>
      <c r="AI69" s="26" t="s">
        <v>486</v>
      </c>
      <c r="AJ69" s="13">
        <v>0</v>
      </c>
      <c r="AK69" s="13">
        <v>0</v>
      </c>
      <c r="AL69" s="13">
        <v>0</v>
      </c>
      <c r="AM69" s="13">
        <v>0</v>
      </c>
      <c r="AN69" s="25">
        <v>4500000</v>
      </c>
      <c r="AO69" s="26" t="s">
        <v>419</v>
      </c>
      <c r="AP69" s="26" t="s">
        <v>420</v>
      </c>
      <c r="AQ69" s="13">
        <v>20</v>
      </c>
      <c r="AR69" s="13">
        <v>10</v>
      </c>
      <c r="AS69" s="13">
        <v>10</v>
      </c>
      <c r="AT69" s="13">
        <v>10</v>
      </c>
      <c r="AU69" s="25">
        <v>10000000</v>
      </c>
      <c r="AW69" s="26" t="s">
        <v>485</v>
      </c>
      <c r="AX69" s="26" t="s">
        <v>486</v>
      </c>
      <c r="AZ69" s="26" t="s">
        <v>485</v>
      </c>
      <c r="BA69" s="26" t="s">
        <v>486</v>
      </c>
      <c r="BC69" s="26" t="s">
        <v>493</v>
      </c>
      <c r="BD69" s="26" t="s">
        <v>494</v>
      </c>
    </row>
    <row r="70" spans="16:56" ht="12.75">
      <c r="P70" s="22"/>
      <c r="Q70" s="22"/>
      <c r="R70" s="22"/>
      <c r="S70" s="22"/>
      <c r="V70" s="25">
        <v>69</v>
      </c>
      <c r="W70" s="25">
        <v>48317</v>
      </c>
      <c r="AA70" s="26" t="s">
        <v>485</v>
      </c>
      <c r="AB70" s="26" t="s">
        <v>486</v>
      </c>
      <c r="AC70" s="13">
        <v>0</v>
      </c>
      <c r="AD70" s="13">
        <v>0</v>
      </c>
      <c r="AE70" s="13">
        <v>0</v>
      </c>
      <c r="AF70" s="13">
        <v>0</v>
      </c>
      <c r="AG70" s="25">
        <v>5500000</v>
      </c>
      <c r="AH70" s="26" t="s">
        <v>485</v>
      </c>
      <c r="AI70" s="26" t="s">
        <v>486</v>
      </c>
      <c r="AJ70" s="13">
        <v>0</v>
      </c>
      <c r="AK70" s="13">
        <v>0</v>
      </c>
      <c r="AL70" s="13">
        <v>0</v>
      </c>
      <c r="AM70" s="13">
        <v>0</v>
      </c>
      <c r="AN70" s="25">
        <v>4500000</v>
      </c>
      <c r="AO70" s="26" t="s">
        <v>479</v>
      </c>
      <c r="AP70" s="26" t="s">
        <v>480</v>
      </c>
      <c r="AQ70" s="13">
        <v>14</v>
      </c>
      <c r="AR70" s="13">
        <v>0</v>
      </c>
      <c r="AS70" s="13">
        <v>6</v>
      </c>
      <c r="AT70" s="13">
        <v>0</v>
      </c>
      <c r="AU70" s="25">
        <v>1200000</v>
      </c>
      <c r="AW70" s="26" t="s">
        <v>485</v>
      </c>
      <c r="AX70" s="26" t="s">
        <v>486</v>
      </c>
      <c r="AZ70" s="26" t="s">
        <v>485</v>
      </c>
      <c r="BA70" s="26" t="s">
        <v>486</v>
      </c>
      <c r="BC70" s="26" t="s">
        <v>489</v>
      </c>
      <c r="BD70" s="26" t="s">
        <v>490</v>
      </c>
    </row>
    <row r="71" spans="16:56" ht="12.75">
      <c r="P71" s="22"/>
      <c r="Q71" s="22"/>
      <c r="R71" s="22"/>
      <c r="S71" s="22"/>
      <c r="V71" s="25">
        <v>70</v>
      </c>
      <c r="W71" s="25">
        <v>50074</v>
      </c>
      <c r="AA71" s="26" t="s">
        <v>485</v>
      </c>
      <c r="AB71" s="26" t="s">
        <v>486</v>
      </c>
      <c r="AC71" s="13">
        <v>0</v>
      </c>
      <c r="AD71" s="13">
        <v>0</v>
      </c>
      <c r="AE71" s="13">
        <v>0</v>
      </c>
      <c r="AF71" s="13">
        <v>0</v>
      </c>
      <c r="AG71" s="25">
        <v>5500000</v>
      </c>
      <c r="AH71" s="26" t="s">
        <v>485</v>
      </c>
      <c r="AI71" s="26" t="s">
        <v>486</v>
      </c>
      <c r="AJ71" s="13">
        <v>0</v>
      </c>
      <c r="AK71" s="13">
        <v>0</v>
      </c>
      <c r="AL71" s="13">
        <v>0</v>
      </c>
      <c r="AM71" s="13">
        <v>0</v>
      </c>
      <c r="AN71" s="25">
        <v>4500000</v>
      </c>
      <c r="AO71" s="26" t="s">
        <v>423</v>
      </c>
      <c r="AP71" s="26" t="s">
        <v>424</v>
      </c>
      <c r="AQ71" s="13">
        <v>4</v>
      </c>
      <c r="AR71" s="13">
        <v>0</v>
      </c>
      <c r="AS71" s="13">
        <v>2</v>
      </c>
      <c r="AT71" s="13">
        <v>0</v>
      </c>
      <c r="AU71" s="25">
        <v>5000</v>
      </c>
      <c r="AW71" s="26" t="s">
        <v>485</v>
      </c>
      <c r="AX71" s="26" t="s">
        <v>486</v>
      </c>
      <c r="AZ71" s="26" t="s">
        <v>485</v>
      </c>
      <c r="BA71" s="26" t="s">
        <v>486</v>
      </c>
      <c r="BC71" s="26" t="s">
        <v>483</v>
      </c>
      <c r="BD71" s="26" t="s">
        <v>484</v>
      </c>
    </row>
    <row r="72" spans="16:56" ht="12.75">
      <c r="P72" s="22"/>
      <c r="Q72" s="22"/>
      <c r="R72" s="22"/>
      <c r="S72" s="22"/>
      <c r="V72" s="25">
        <v>71</v>
      </c>
      <c r="W72" s="25">
        <v>51869</v>
      </c>
      <c r="AA72" s="26" t="s">
        <v>485</v>
      </c>
      <c r="AB72" s="26" t="s">
        <v>486</v>
      </c>
      <c r="AC72" s="13">
        <v>0</v>
      </c>
      <c r="AD72" s="13">
        <v>0</v>
      </c>
      <c r="AE72" s="13">
        <v>0</v>
      </c>
      <c r="AF72" s="13">
        <v>0</v>
      </c>
      <c r="AG72" s="25">
        <v>5500000</v>
      </c>
      <c r="AH72" s="26" t="s">
        <v>485</v>
      </c>
      <c r="AI72" s="26" t="s">
        <v>486</v>
      </c>
      <c r="AJ72" s="13">
        <v>0</v>
      </c>
      <c r="AK72" s="13">
        <v>0</v>
      </c>
      <c r="AL72" s="13">
        <v>0</v>
      </c>
      <c r="AM72" s="13">
        <v>0</v>
      </c>
      <c r="AN72" s="25">
        <v>4500000</v>
      </c>
      <c r="AO72" s="26" t="s">
        <v>428</v>
      </c>
      <c r="AP72" s="26" t="s">
        <v>429</v>
      </c>
      <c r="AQ72" s="13">
        <v>0</v>
      </c>
      <c r="AR72" s="13">
        <v>0</v>
      </c>
      <c r="AS72" s="13">
        <v>0</v>
      </c>
      <c r="AT72" s="13">
        <v>4</v>
      </c>
      <c r="AU72" s="25">
        <v>6800</v>
      </c>
      <c r="AW72" s="26" t="s">
        <v>485</v>
      </c>
      <c r="AX72" s="26" t="s">
        <v>486</v>
      </c>
      <c r="AZ72" s="26" t="s">
        <v>485</v>
      </c>
      <c r="BA72" s="26" t="s">
        <v>486</v>
      </c>
      <c r="BC72" s="26" t="s">
        <v>499</v>
      </c>
      <c r="BD72" s="26" t="s">
        <v>500</v>
      </c>
    </row>
    <row r="73" spans="16:57" ht="12.75">
      <c r="P73" s="22"/>
      <c r="Q73" s="22"/>
      <c r="R73" s="22"/>
      <c r="S73" s="22"/>
      <c r="V73" s="25">
        <v>72</v>
      </c>
      <c r="W73" s="25">
        <v>53702</v>
      </c>
      <c r="AA73" s="26" t="s">
        <v>485</v>
      </c>
      <c r="AB73" s="26" t="s">
        <v>486</v>
      </c>
      <c r="AC73" s="13">
        <v>0</v>
      </c>
      <c r="AD73" s="13">
        <v>0</v>
      </c>
      <c r="AE73" s="13">
        <v>0</v>
      </c>
      <c r="AF73" s="13">
        <v>0</v>
      </c>
      <c r="AG73" s="25">
        <v>5500000</v>
      </c>
      <c r="AH73" s="26" t="s">
        <v>485</v>
      </c>
      <c r="AI73" s="26" t="s">
        <v>486</v>
      </c>
      <c r="AJ73" s="13">
        <v>0</v>
      </c>
      <c r="AK73" s="13">
        <v>0</v>
      </c>
      <c r="AL73" s="13">
        <v>0</v>
      </c>
      <c r="AM73" s="13">
        <v>0</v>
      </c>
      <c r="AN73" s="25">
        <v>4500000</v>
      </c>
      <c r="AO73" s="26" t="s">
        <v>505</v>
      </c>
      <c r="AP73" s="26" t="s">
        <v>506</v>
      </c>
      <c r="AQ73" s="13">
        <v>0</v>
      </c>
      <c r="AR73" s="13">
        <v>5</v>
      </c>
      <c r="AS73" s="13">
        <v>0</v>
      </c>
      <c r="AT73" s="13">
        <v>0</v>
      </c>
      <c r="AU73" s="25">
        <v>450000</v>
      </c>
      <c r="AW73" s="26" t="s">
        <v>485</v>
      </c>
      <c r="AX73" s="26" t="s">
        <v>486</v>
      </c>
      <c r="AZ73" s="26" t="s">
        <v>485</v>
      </c>
      <c r="BA73" s="26" t="s">
        <v>486</v>
      </c>
      <c r="BC73" s="26" t="s">
        <v>501</v>
      </c>
      <c r="BD73" s="26" t="s">
        <v>502</v>
      </c>
      <c r="BE73" s="75"/>
    </row>
    <row r="74" spans="16:57" ht="12.75">
      <c r="P74" s="22"/>
      <c r="Q74" s="22"/>
      <c r="R74" s="22"/>
      <c r="S74" s="22"/>
      <c r="V74" s="25">
        <v>73</v>
      </c>
      <c r="W74" s="25">
        <v>55573</v>
      </c>
      <c r="AA74" s="26" t="s">
        <v>485</v>
      </c>
      <c r="AB74" s="26" t="s">
        <v>486</v>
      </c>
      <c r="AC74" s="13">
        <v>0</v>
      </c>
      <c r="AD74" s="13">
        <v>0</v>
      </c>
      <c r="AE74" s="13">
        <v>0</v>
      </c>
      <c r="AF74" s="13">
        <v>0</v>
      </c>
      <c r="AG74" s="25">
        <v>5500000</v>
      </c>
      <c r="AH74" s="26" t="s">
        <v>485</v>
      </c>
      <c r="AI74" s="26" t="s">
        <v>486</v>
      </c>
      <c r="AJ74" s="13">
        <v>0</v>
      </c>
      <c r="AK74" s="13">
        <v>0</v>
      </c>
      <c r="AL74" s="13">
        <v>0</v>
      </c>
      <c r="AM74" s="13">
        <v>0</v>
      </c>
      <c r="AN74" s="25">
        <v>4500000</v>
      </c>
      <c r="AO74" s="26" t="s">
        <v>507</v>
      </c>
      <c r="AP74" s="26" t="s">
        <v>508</v>
      </c>
      <c r="AQ74" s="13">
        <v>0</v>
      </c>
      <c r="AR74" s="13">
        <v>4</v>
      </c>
      <c r="AS74" s="13">
        <v>0</v>
      </c>
      <c r="AT74" s="13">
        <v>0</v>
      </c>
      <c r="AU74" s="25">
        <v>150000</v>
      </c>
      <c r="AW74" s="26" t="s">
        <v>485</v>
      </c>
      <c r="AX74" s="26" t="s">
        <v>486</v>
      </c>
      <c r="AZ74" s="26" t="s">
        <v>485</v>
      </c>
      <c r="BA74" s="26" t="s">
        <v>486</v>
      </c>
      <c r="BC74" s="26" t="s">
        <v>503</v>
      </c>
      <c r="BD74" s="26" t="s">
        <v>504</v>
      </c>
      <c r="BE74" s="1" t="s">
        <v>509</v>
      </c>
    </row>
    <row r="75" spans="16:57" ht="12.75">
      <c r="P75" s="22"/>
      <c r="Q75" s="22"/>
      <c r="R75" s="22"/>
      <c r="S75" s="22"/>
      <c r="V75" s="25">
        <v>74</v>
      </c>
      <c r="W75" s="25">
        <v>57483</v>
      </c>
      <c r="AA75" s="26" t="s">
        <v>485</v>
      </c>
      <c r="AB75" s="26" t="s">
        <v>486</v>
      </c>
      <c r="AC75" s="13">
        <v>0</v>
      </c>
      <c r="AD75" s="13">
        <v>0</v>
      </c>
      <c r="AE75" s="13">
        <v>0</v>
      </c>
      <c r="AF75" s="13">
        <v>0</v>
      </c>
      <c r="AG75" s="25">
        <v>5500000</v>
      </c>
      <c r="AH75" s="26" t="s">
        <v>485</v>
      </c>
      <c r="AI75" s="26" t="s">
        <v>486</v>
      </c>
      <c r="AJ75" s="13">
        <v>0</v>
      </c>
      <c r="AK75" s="13">
        <v>0</v>
      </c>
      <c r="AL75" s="13">
        <v>0</v>
      </c>
      <c r="AM75" s="13">
        <v>0</v>
      </c>
      <c r="AN75" s="25">
        <v>4500000</v>
      </c>
      <c r="AO75" s="26" t="s">
        <v>510</v>
      </c>
      <c r="AP75" s="26" t="s">
        <v>511</v>
      </c>
      <c r="AQ75" s="13">
        <v>0</v>
      </c>
      <c r="AR75" s="13">
        <v>3</v>
      </c>
      <c r="AS75" s="13">
        <v>0</v>
      </c>
      <c r="AT75" s="13">
        <v>0</v>
      </c>
      <c r="AU75" s="25">
        <v>35000</v>
      </c>
      <c r="AW75" s="26" t="s">
        <v>485</v>
      </c>
      <c r="AX75" s="26" t="s">
        <v>486</v>
      </c>
      <c r="AZ75" s="26" t="s">
        <v>485</v>
      </c>
      <c r="BA75" s="26" t="s">
        <v>486</v>
      </c>
      <c r="BC75" s="26" t="s">
        <v>510</v>
      </c>
      <c r="BD75" s="26" t="s">
        <v>511</v>
      </c>
      <c r="BE75" s="1" t="s">
        <v>512</v>
      </c>
    </row>
    <row r="76" spans="16:56" ht="12.75">
      <c r="P76" s="22"/>
      <c r="Q76" s="22"/>
      <c r="R76" s="22"/>
      <c r="S76" s="22"/>
      <c r="V76" s="25">
        <v>75</v>
      </c>
      <c r="W76" s="25">
        <v>59431</v>
      </c>
      <c r="AA76" s="26" t="s">
        <v>485</v>
      </c>
      <c r="AB76" s="26" t="s">
        <v>486</v>
      </c>
      <c r="AC76" s="13">
        <v>0</v>
      </c>
      <c r="AD76" s="13">
        <v>0</v>
      </c>
      <c r="AE76" s="13">
        <v>0</v>
      </c>
      <c r="AF76" s="13">
        <v>0</v>
      </c>
      <c r="AG76" s="25">
        <v>5500000</v>
      </c>
      <c r="AH76" s="26" t="s">
        <v>485</v>
      </c>
      <c r="AI76" s="26" t="s">
        <v>486</v>
      </c>
      <c r="AJ76" s="13">
        <v>0</v>
      </c>
      <c r="AK76" s="13">
        <v>0</v>
      </c>
      <c r="AL76" s="13">
        <v>0</v>
      </c>
      <c r="AM76" s="13">
        <v>0</v>
      </c>
      <c r="AN76" s="25">
        <v>4500000</v>
      </c>
      <c r="AO76" s="26" t="s">
        <v>434</v>
      </c>
      <c r="AP76" s="26" t="s">
        <v>435</v>
      </c>
      <c r="AQ76" s="13">
        <v>0</v>
      </c>
      <c r="AR76" s="13">
        <v>0</v>
      </c>
      <c r="AS76" s="13">
        <v>0</v>
      </c>
      <c r="AT76" s="13">
        <v>2</v>
      </c>
      <c r="AU76" s="25">
        <v>300</v>
      </c>
      <c r="AW76" s="26" t="s">
        <v>485</v>
      </c>
      <c r="AX76" s="26" t="s">
        <v>486</v>
      </c>
      <c r="AZ76" s="26" t="s">
        <v>485</v>
      </c>
      <c r="BA76" s="26" t="s">
        <v>486</v>
      </c>
      <c r="BC76" s="26" t="s">
        <v>507</v>
      </c>
      <c r="BD76" s="26" t="s">
        <v>508</v>
      </c>
    </row>
    <row r="77" spans="16:56" ht="12.75">
      <c r="P77" s="22"/>
      <c r="Q77" s="22"/>
      <c r="R77" s="22"/>
      <c r="S77" s="22"/>
      <c r="V77" s="25">
        <v>76</v>
      </c>
      <c r="W77" s="25">
        <v>61419</v>
      </c>
      <c r="AA77" s="26" t="s">
        <v>485</v>
      </c>
      <c r="AB77" s="26" t="s">
        <v>486</v>
      </c>
      <c r="AC77" s="13">
        <v>0</v>
      </c>
      <c r="AD77" s="13">
        <v>0</v>
      </c>
      <c r="AE77" s="13">
        <v>0</v>
      </c>
      <c r="AF77" s="13">
        <v>0</v>
      </c>
      <c r="AG77" s="25">
        <v>5500000</v>
      </c>
      <c r="AH77" s="26" t="s">
        <v>485</v>
      </c>
      <c r="AI77" s="26" t="s">
        <v>486</v>
      </c>
      <c r="AJ77" s="13">
        <v>0</v>
      </c>
      <c r="AK77" s="13">
        <v>0</v>
      </c>
      <c r="AL77" s="13">
        <v>0</v>
      </c>
      <c r="AM77" s="13">
        <v>0</v>
      </c>
      <c r="AN77" s="25">
        <v>4500000</v>
      </c>
      <c r="AO77" s="26" t="s">
        <v>437</v>
      </c>
      <c r="AP77" s="26" t="s">
        <v>438</v>
      </c>
      <c r="AQ77" s="13">
        <v>0</v>
      </c>
      <c r="AR77" s="13">
        <v>0</v>
      </c>
      <c r="AS77" s="13">
        <v>3</v>
      </c>
      <c r="AT77" s="13">
        <v>0</v>
      </c>
      <c r="AU77" s="25">
        <v>300</v>
      </c>
      <c r="AW77" s="26" t="s">
        <v>485</v>
      </c>
      <c r="AX77" s="26" t="s">
        <v>486</v>
      </c>
      <c r="AZ77" s="26" t="s">
        <v>485</v>
      </c>
      <c r="BA77" s="26" t="s">
        <v>486</v>
      </c>
      <c r="BC77" s="26" t="s">
        <v>505</v>
      </c>
      <c r="BD77" s="26" t="s">
        <v>506</v>
      </c>
    </row>
    <row r="78" spans="16:56" ht="12.75">
      <c r="P78" s="22"/>
      <c r="Q78" s="22"/>
      <c r="R78" s="22"/>
      <c r="S78" s="22"/>
      <c r="V78" s="25">
        <v>77</v>
      </c>
      <c r="W78" s="25">
        <v>63446</v>
      </c>
      <c r="AA78" s="26" t="s">
        <v>485</v>
      </c>
      <c r="AB78" s="26" t="s">
        <v>486</v>
      </c>
      <c r="AC78" s="13">
        <v>0</v>
      </c>
      <c r="AD78" s="13">
        <v>0</v>
      </c>
      <c r="AE78" s="13">
        <v>0</v>
      </c>
      <c r="AF78" s="13">
        <v>0</v>
      </c>
      <c r="AG78" s="25">
        <v>5500000</v>
      </c>
      <c r="AH78" s="26" t="s">
        <v>485</v>
      </c>
      <c r="AI78" s="26" t="s">
        <v>486</v>
      </c>
      <c r="AJ78" s="13">
        <v>0</v>
      </c>
      <c r="AK78" s="13">
        <v>0</v>
      </c>
      <c r="AL78" s="13">
        <v>0</v>
      </c>
      <c r="AM78" s="13">
        <v>0</v>
      </c>
      <c r="AN78" s="25">
        <v>4500000</v>
      </c>
      <c r="AO78" s="26" t="s">
        <v>485</v>
      </c>
      <c r="AP78" s="26" t="s">
        <v>486</v>
      </c>
      <c r="AQ78" s="13">
        <v>0</v>
      </c>
      <c r="AR78" s="13">
        <v>5</v>
      </c>
      <c r="AS78" s="13">
        <v>0</v>
      </c>
      <c r="AT78" s="13">
        <v>0</v>
      </c>
      <c r="AU78" s="25">
        <v>450000</v>
      </c>
      <c r="AW78" s="26" t="s">
        <v>485</v>
      </c>
      <c r="AX78" s="26" t="s">
        <v>486</v>
      </c>
      <c r="AZ78" s="26" t="s">
        <v>485</v>
      </c>
      <c r="BA78" s="26" t="s">
        <v>486</v>
      </c>
      <c r="BC78" s="26" t="s">
        <v>485</v>
      </c>
      <c r="BD78" s="26" t="s">
        <v>486</v>
      </c>
    </row>
    <row r="79" spans="16:56" ht="12.75">
      <c r="P79" s="22"/>
      <c r="Q79" s="22"/>
      <c r="R79" s="22"/>
      <c r="S79" s="22"/>
      <c r="V79" s="25">
        <v>78</v>
      </c>
      <c r="W79" s="25">
        <v>65512</v>
      </c>
      <c r="AA79" s="26" t="s">
        <v>485</v>
      </c>
      <c r="AB79" s="26" t="s">
        <v>486</v>
      </c>
      <c r="AC79" s="13">
        <v>0</v>
      </c>
      <c r="AD79" s="13">
        <v>0</v>
      </c>
      <c r="AE79" s="13">
        <v>0</v>
      </c>
      <c r="AF79" s="13">
        <v>0</v>
      </c>
      <c r="AG79" s="25">
        <v>5500000</v>
      </c>
      <c r="AH79" s="26" t="s">
        <v>485</v>
      </c>
      <c r="AI79" s="26" t="s">
        <v>486</v>
      </c>
      <c r="AJ79" s="13">
        <v>0</v>
      </c>
      <c r="AK79" s="13">
        <v>0</v>
      </c>
      <c r="AL79" s="13">
        <v>0</v>
      </c>
      <c r="AM79" s="13">
        <v>0</v>
      </c>
      <c r="AN79" s="25">
        <v>4500000</v>
      </c>
      <c r="AO79" s="26" t="s">
        <v>485</v>
      </c>
      <c r="AP79" s="26" t="s">
        <v>486</v>
      </c>
      <c r="AQ79" s="13">
        <v>0</v>
      </c>
      <c r="AR79" s="13">
        <v>5</v>
      </c>
      <c r="AS79" s="13">
        <v>0</v>
      </c>
      <c r="AT79" s="13">
        <v>0</v>
      </c>
      <c r="AU79" s="25">
        <v>450000</v>
      </c>
      <c r="AW79" s="26" t="s">
        <v>485</v>
      </c>
      <c r="AX79" s="26" t="s">
        <v>486</v>
      </c>
      <c r="AZ79" s="26" t="s">
        <v>485</v>
      </c>
      <c r="BA79" s="26" t="s">
        <v>486</v>
      </c>
      <c r="BC79" s="26" t="s">
        <v>485</v>
      </c>
      <c r="BD79" s="26" t="s">
        <v>486</v>
      </c>
    </row>
    <row r="80" spans="16:56" ht="12.75">
      <c r="P80" s="22"/>
      <c r="Q80" s="22"/>
      <c r="R80" s="22"/>
      <c r="S80" s="22"/>
      <c r="V80" s="25">
        <v>79</v>
      </c>
      <c r="W80" s="25">
        <v>67619</v>
      </c>
      <c r="AA80" s="26" t="s">
        <v>485</v>
      </c>
      <c r="AB80" s="26" t="s">
        <v>486</v>
      </c>
      <c r="AC80" s="13">
        <v>0</v>
      </c>
      <c r="AD80" s="13">
        <v>0</v>
      </c>
      <c r="AE80" s="13">
        <v>0</v>
      </c>
      <c r="AF80" s="13">
        <v>0</v>
      </c>
      <c r="AG80" s="25">
        <v>5500000</v>
      </c>
      <c r="AH80" s="26" t="s">
        <v>485</v>
      </c>
      <c r="AI80" s="26" t="s">
        <v>486</v>
      </c>
      <c r="AJ80" s="13">
        <v>0</v>
      </c>
      <c r="AK80" s="13">
        <v>0</v>
      </c>
      <c r="AL80" s="13">
        <v>0</v>
      </c>
      <c r="AM80" s="13">
        <v>0</v>
      </c>
      <c r="AN80" s="25">
        <v>4500000</v>
      </c>
      <c r="AO80" s="26" t="s">
        <v>485</v>
      </c>
      <c r="AP80" s="26" t="s">
        <v>486</v>
      </c>
      <c r="AQ80" s="13">
        <v>0</v>
      </c>
      <c r="AR80" s="13">
        <v>5</v>
      </c>
      <c r="AS80" s="13">
        <v>0</v>
      </c>
      <c r="AT80" s="13">
        <v>0</v>
      </c>
      <c r="AU80" s="25">
        <v>450000</v>
      </c>
      <c r="AW80" s="26" t="s">
        <v>485</v>
      </c>
      <c r="AX80" s="26" t="s">
        <v>486</v>
      </c>
      <c r="AZ80" s="26" t="s">
        <v>485</v>
      </c>
      <c r="BA80" s="26" t="s">
        <v>486</v>
      </c>
      <c r="BC80" s="26" t="s">
        <v>485</v>
      </c>
      <c r="BD80" s="26" t="s">
        <v>486</v>
      </c>
    </row>
    <row r="81" spans="16:23" ht="12.75">
      <c r="P81" s="22"/>
      <c r="Q81" s="22"/>
      <c r="R81" s="22"/>
      <c r="S81" s="22"/>
      <c r="V81" s="25">
        <v>80</v>
      </c>
      <c r="W81" s="25">
        <v>69766</v>
      </c>
    </row>
    <row r="82" spans="16:23" ht="12.75">
      <c r="P82" s="22"/>
      <c r="Q82" s="22"/>
      <c r="R82" s="22"/>
      <c r="S82" s="22"/>
      <c r="V82" s="25">
        <v>81</v>
      </c>
      <c r="W82" s="25">
        <v>71953</v>
      </c>
    </row>
    <row r="83" spans="16:23" ht="12.75">
      <c r="P83" s="22"/>
      <c r="Q83" s="22"/>
      <c r="R83" s="22"/>
      <c r="S83" s="22"/>
      <c r="V83" s="25">
        <v>82</v>
      </c>
      <c r="W83" s="25">
        <v>74180</v>
      </c>
    </row>
    <row r="84" spans="16:23" ht="12.75">
      <c r="P84" s="22"/>
      <c r="Q84" s="22"/>
      <c r="R84" s="22"/>
      <c r="S84" s="22"/>
      <c r="V84" s="25">
        <v>83</v>
      </c>
      <c r="W84" s="25">
        <v>76449</v>
      </c>
    </row>
    <row r="85" spans="16:23" ht="12.75">
      <c r="P85" s="22"/>
      <c r="Q85" s="22"/>
      <c r="R85" s="22"/>
      <c r="S85" s="22"/>
      <c r="V85" s="25">
        <v>84</v>
      </c>
      <c r="W85" s="25">
        <v>78758</v>
      </c>
    </row>
    <row r="86" spans="16:23" ht="12.75">
      <c r="P86" s="22"/>
      <c r="Q86" s="22"/>
      <c r="R86" s="22"/>
      <c r="S86" s="22"/>
      <c r="V86" s="25">
        <v>85</v>
      </c>
      <c r="W86" s="25">
        <v>81109</v>
      </c>
    </row>
    <row r="87" spans="16:23" ht="12.75">
      <c r="P87" s="22"/>
      <c r="Q87" s="22"/>
      <c r="R87" s="22"/>
      <c r="S87" s="22"/>
      <c r="V87" s="25">
        <v>86</v>
      </c>
      <c r="W87" s="25">
        <v>83502</v>
      </c>
    </row>
    <row r="88" spans="16:23" ht="12.75">
      <c r="P88" s="22"/>
      <c r="Q88" s="22"/>
      <c r="R88" s="22"/>
      <c r="S88" s="22"/>
      <c r="V88" s="25">
        <v>87</v>
      </c>
      <c r="W88" s="25">
        <v>85936</v>
      </c>
    </row>
    <row r="89" spans="16:23" ht="12.75">
      <c r="P89" s="22"/>
      <c r="Q89" s="22"/>
      <c r="R89" s="22"/>
      <c r="S89" s="22"/>
      <c r="V89" s="25">
        <v>88</v>
      </c>
      <c r="W89" s="25">
        <v>88413</v>
      </c>
    </row>
    <row r="90" spans="16:23" ht="12.75">
      <c r="P90" s="22"/>
      <c r="Q90" s="22"/>
      <c r="R90" s="22"/>
      <c r="S90" s="22"/>
      <c r="V90" s="25">
        <v>89</v>
      </c>
      <c r="W90" s="25">
        <v>90932</v>
      </c>
    </row>
    <row r="91" spans="16:23" ht="12.75">
      <c r="P91" s="22"/>
      <c r="Q91" s="22"/>
      <c r="R91" s="22"/>
      <c r="S91" s="22"/>
      <c r="V91" s="25">
        <v>90</v>
      </c>
      <c r="W91" s="25">
        <v>93920</v>
      </c>
    </row>
    <row r="92" spans="16:23" ht="12.75">
      <c r="P92" s="22"/>
      <c r="Q92" s="22"/>
      <c r="R92" s="22"/>
      <c r="S92" s="22"/>
      <c r="V92" s="25">
        <v>91</v>
      </c>
      <c r="W92" s="25">
        <v>96958</v>
      </c>
    </row>
    <row r="93" spans="16:23" ht="12.75">
      <c r="P93" s="22"/>
      <c r="Q93" s="22"/>
      <c r="R93" s="22"/>
      <c r="S93" s="22"/>
      <c r="V93" s="25">
        <v>92</v>
      </c>
      <c r="W93" s="25">
        <v>100047</v>
      </c>
    </row>
    <row r="94" spans="16:23" ht="12.75">
      <c r="P94" s="22"/>
      <c r="Q94" s="22"/>
      <c r="R94" s="22"/>
      <c r="S94" s="22"/>
      <c r="V94" s="25">
        <v>93</v>
      </c>
      <c r="W94" s="25">
        <v>103186</v>
      </c>
    </row>
    <row r="95" spans="16:23" ht="12.75">
      <c r="P95" s="22"/>
      <c r="Q95" s="22"/>
      <c r="R95" s="22"/>
      <c r="S95" s="22"/>
      <c r="V95" s="25">
        <v>94</v>
      </c>
      <c r="W95" s="25">
        <v>106376</v>
      </c>
    </row>
    <row r="96" spans="16:23" ht="12.75">
      <c r="P96" s="22"/>
      <c r="Q96" s="22"/>
      <c r="R96" s="22"/>
      <c r="S96" s="22"/>
      <c r="V96" s="25">
        <v>95</v>
      </c>
      <c r="W96" s="25">
        <v>110080</v>
      </c>
    </row>
    <row r="97" spans="16:23" ht="12.75">
      <c r="P97" s="22"/>
      <c r="Q97" s="22"/>
      <c r="R97" s="22"/>
      <c r="S97" s="22"/>
      <c r="V97" s="25">
        <v>96</v>
      </c>
      <c r="W97" s="25">
        <v>113842</v>
      </c>
    </row>
    <row r="98" spans="16:23" ht="12.75">
      <c r="P98" s="22"/>
      <c r="Q98" s="22"/>
      <c r="R98" s="22"/>
      <c r="S98" s="22"/>
      <c r="V98" s="25">
        <v>97</v>
      </c>
      <c r="W98" s="25">
        <v>117663</v>
      </c>
    </row>
    <row r="99" spans="16:23" ht="12.75">
      <c r="P99" s="22"/>
      <c r="Q99" s="22"/>
      <c r="R99" s="22"/>
      <c r="S99" s="22"/>
      <c r="V99" s="25">
        <v>98</v>
      </c>
      <c r="W99" s="25">
        <v>122514</v>
      </c>
    </row>
    <row r="100" spans="16:23" ht="12.75">
      <c r="P100" s="22"/>
      <c r="Q100" s="22"/>
      <c r="R100" s="22"/>
      <c r="S100" s="22"/>
      <c r="V100" s="25">
        <v>99</v>
      </c>
      <c r="W100" s="25">
        <v>127439</v>
      </c>
    </row>
    <row r="101" spans="16:23" ht="12.75">
      <c r="P101" s="22"/>
      <c r="Q101" s="22"/>
      <c r="R101" s="22"/>
      <c r="S101" s="22"/>
      <c r="V101" s="25">
        <v>100</v>
      </c>
      <c r="W101" s="25">
        <v>137439</v>
      </c>
    </row>
    <row r="102" spans="16:23" ht="12.75">
      <c r="P102" s="22"/>
      <c r="Q102" s="22"/>
      <c r="R102" s="22"/>
      <c r="S102" s="22"/>
      <c r="V102" s="25">
        <v>101</v>
      </c>
      <c r="W102" s="25">
        <v>147590</v>
      </c>
    </row>
    <row r="103" spans="16:23" ht="12.75">
      <c r="P103" s="22"/>
      <c r="Q103" s="22"/>
      <c r="V103" s="25">
        <v>102</v>
      </c>
      <c r="W103" s="25">
        <v>157891</v>
      </c>
    </row>
    <row r="104" spans="16:23" ht="12.75">
      <c r="P104" s="22"/>
      <c r="Q104" s="22"/>
      <c r="V104" s="25">
        <v>103</v>
      </c>
      <c r="W104" s="25">
        <v>168344</v>
      </c>
    </row>
    <row r="105" spans="16:23" ht="12.75">
      <c r="P105" s="22"/>
      <c r="Q105" s="22"/>
      <c r="V105" s="25">
        <v>104</v>
      </c>
      <c r="W105" s="25">
        <v>178950</v>
      </c>
    </row>
    <row r="106" spans="16:23" ht="12.75">
      <c r="P106" s="22"/>
      <c r="Q106" s="22"/>
      <c r="V106" s="25">
        <v>105</v>
      </c>
      <c r="W106" s="25">
        <v>189710</v>
      </c>
    </row>
    <row r="107" spans="16:23" ht="12.75">
      <c r="P107" s="22"/>
      <c r="Q107" s="22"/>
      <c r="V107" s="25">
        <v>106</v>
      </c>
      <c r="W107" s="25">
        <v>200623</v>
      </c>
    </row>
    <row r="108" spans="16:23" ht="12.75">
      <c r="P108" s="22"/>
      <c r="Q108" s="22"/>
      <c r="V108" s="25">
        <v>107</v>
      </c>
      <c r="W108" s="25">
        <v>211691</v>
      </c>
    </row>
    <row r="109" spans="16:23" ht="12.75">
      <c r="P109" s="22"/>
      <c r="Q109" s="22"/>
      <c r="V109" s="25">
        <v>108</v>
      </c>
      <c r="W109" s="25">
        <v>222915</v>
      </c>
    </row>
    <row r="110" spans="16:23" ht="12.75">
      <c r="P110" s="22"/>
      <c r="Q110" s="22"/>
      <c r="V110" s="25">
        <v>109</v>
      </c>
      <c r="W110" s="25">
        <v>234295</v>
      </c>
    </row>
    <row r="111" spans="16:23" ht="12.75">
      <c r="P111" s="22"/>
      <c r="Q111" s="22"/>
      <c r="V111" s="25">
        <v>110</v>
      </c>
      <c r="W111" s="25">
        <v>245832</v>
      </c>
    </row>
    <row r="112" spans="16:23" ht="12.75">
      <c r="P112" s="22"/>
      <c r="Q112" s="22"/>
      <c r="V112" s="25">
        <v>111</v>
      </c>
      <c r="W112" s="25">
        <v>257526</v>
      </c>
    </row>
    <row r="113" spans="16:23" ht="12.75">
      <c r="P113" s="22"/>
      <c r="Q113" s="22"/>
      <c r="V113" s="25">
        <v>112</v>
      </c>
      <c r="W113" s="25">
        <v>269379</v>
      </c>
    </row>
    <row r="114" spans="16:23" ht="12.75">
      <c r="P114" s="22"/>
      <c r="Q114" s="22"/>
      <c r="V114" s="25">
        <v>113</v>
      </c>
      <c r="W114" s="25">
        <v>281391</v>
      </c>
    </row>
    <row r="115" spans="16:23" ht="12.75">
      <c r="P115" s="22"/>
      <c r="Q115" s="22"/>
      <c r="V115" s="25">
        <v>114</v>
      </c>
      <c r="W115" s="25">
        <v>293563</v>
      </c>
    </row>
    <row r="116" spans="16:23" ht="12.75">
      <c r="P116" s="22"/>
      <c r="Q116" s="22"/>
      <c r="V116" s="25">
        <v>115</v>
      </c>
      <c r="W116" s="25">
        <v>305896</v>
      </c>
    </row>
    <row r="117" spans="16:23" ht="12.75">
      <c r="P117" s="22"/>
      <c r="Q117" s="22"/>
      <c r="V117" s="25">
        <v>116</v>
      </c>
      <c r="W117" s="25">
        <v>318389</v>
      </c>
    </row>
    <row r="118" spans="22:23" ht="12.75">
      <c r="V118" s="25">
        <v>117</v>
      </c>
      <c r="W118" s="25">
        <v>331045</v>
      </c>
    </row>
    <row r="119" spans="22:23" ht="12.75">
      <c r="V119" s="25">
        <v>118</v>
      </c>
      <c r="W119" s="25">
        <v>343863</v>
      </c>
    </row>
    <row r="120" spans="22:23" ht="12.75">
      <c r="V120" s="25">
        <v>119</v>
      </c>
      <c r="W120" s="25">
        <v>356844</v>
      </c>
    </row>
    <row r="121" spans="22:23" ht="12.75">
      <c r="V121" s="25">
        <v>120</v>
      </c>
      <c r="W121" s="25">
        <v>369989</v>
      </c>
    </row>
    <row r="122" spans="22:23" ht="12.75">
      <c r="V122" s="25">
        <v>121</v>
      </c>
      <c r="W122" s="25">
        <v>385961</v>
      </c>
    </row>
    <row r="123" spans="22:23" ht="12.75">
      <c r="V123" s="25">
        <v>122</v>
      </c>
      <c r="W123" s="25">
        <v>402132</v>
      </c>
    </row>
    <row r="124" spans="22:23" ht="12.75">
      <c r="V124" s="25">
        <v>123</v>
      </c>
      <c r="W124" s="25">
        <v>418502</v>
      </c>
    </row>
    <row r="125" spans="22:23" ht="12.75">
      <c r="V125" s="25">
        <v>124</v>
      </c>
      <c r="W125" s="25">
        <v>435071</v>
      </c>
    </row>
    <row r="126" spans="22:23" ht="12.75">
      <c r="V126" s="25">
        <v>125</v>
      </c>
      <c r="W126" s="25">
        <v>451842</v>
      </c>
    </row>
    <row r="127" spans="22:23" ht="12.75">
      <c r="V127" s="25">
        <v>126</v>
      </c>
      <c r="W127" s="25"/>
    </row>
    <row r="128" spans="22:23" ht="12.75">
      <c r="V128" s="25">
        <v>127</v>
      </c>
      <c r="W128" s="25"/>
    </row>
    <row r="129" spans="22:23" ht="12.75">
      <c r="V129" s="25">
        <v>128</v>
      </c>
      <c r="W129" s="25"/>
    </row>
    <row r="130" spans="22:23" ht="12.75">
      <c r="V130" s="25">
        <v>129</v>
      </c>
      <c r="W130" s="25"/>
    </row>
    <row r="131" spans="22:23" ht="12.75">
      <c r="V131" s="25">
        <v>130</v>
      </c>
      <c r="W131" s="25"/>
    </row>
    <row r="132" spans="22:23" ht="12.75">
      <c r="V132" s="25">
        <v>131</v>
      </c>
      <c r="W132" s="25"/>
    </row>
    <row r="133" spans="22:23" ht="12.75">
      <c r="V133" s="25">
        <v>132</v>
      </c>
      <c r="W133" s="25"/>
    </row>
    <row r="134" spans="22:23" ht="12.75">
      <c r="V134" s="25">
        <v>133</v>
      </c>
      <c r="W134" s="25"/>
    </row>
    <row r="135" spans="22:23" ht="12.75">
      <c r="V135" s="25">
        <v>134</v>
      </c>
      <c r="W135" s="25"/>
    </row>
    <row r="136" spans="22:23" ht="12.75">
      <c r="V136" s="25">
        <v>135</v>
      </c>
      <c r="W136" s="25"/>
    </row>
    <row r="137" spans="22:23" ht="12.75">
      <c r="V137" s="25">
        <v>136</v>
      </c>
      <c r="W137" s="25"/>
    </row>
    <row r="138" spans="22:23" ht="12.75">
      <c r="V138" s="25">
        <v>137</v>
      </c>
      <c r="W138" s="25"/>
    </row>
    <row r="139" spans="22:23" ht="12.75">
      <c r="V139" s="25">
        <v>138</v>
      </c>
      <c r="W139" s="25"/>
    </row>
    <row r="140" spans="22:23" ht="12.75">
      <c r="V140" s="25">
        <v>139</v>
      </c>
      <c r="W140" s="25"/>
    </row>
    <row r="141" spans="22:23" ht="12.75">
      <c r="V141" s="25">
        <v>140</v>
      </c>
      <c r="W141" s="25"/>
    </row>
  </sheetData>
  <sheetProtection sheet="1" objects="1" scenarios="1"/>
  <dataValidations count="11">
    <dataValidation type="list" operator="equal" allowBlank="1" sqref="B1">
      <formula1>"145,130,115,100,90,75,60,45,30,15,2"</formula1>
    </dataValidation>
    <dataValidation type="list" operator="equal" allowBlank="1" showErrorMessage="1" sqref="B3">
      <formula1>"15,14,13,12,11,10,9,8,7,6,5,4,3,2"</formula1>
    </dataValidation>
    <dataValidation type="list" operator="equal" allowBlank="1" sqref="G7">
      <formula1>AH2:AH65</formula1>
    </dataValidation>
    <dataValidation type="list" operator="equal" allowBlank="1" sqref="G3">
      <formula1>H23:H34</formula1>
    </dataValidation>
    <dataValidation type="list" operator="equal" allowBlank="1" sqref="G13">
      <formula1>H23:H34</formula1>
    </dataValidation>
    <dataValidation type="list" operator="equal" allowBlank="1" sqref="G17">
      <formula1>AH2:AH65</formula1>
    </dataValidation>
    <dataValidation type="list" operator="equal" allowBlank="1" sqref="G8">
      <formula1>AO2:AO77</formula1>
    </dataValidation>
    <dataValidation type="list" operator="equal" allowBlank="1" sqref="G18">
      <formula1>AO2:AO77</formula1>
    </dataValidation>
    <dataValidation type="list" operator="equal" allowBlank="1" sqref="G6">
      <formula1>AA2:AA59</formula1>
    </dataValidation>
    <dataValidation type="list" operator="equal" allowBlank="1" sqref="G16">
      <formula1>AA2:AA59</formula1>
    </dataValidation>
    <dataValidation type="list" operator="equal" allowBlank="1" sqref="B2">
      <formula1>V2:V141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selection activeCell="B17" sqref="B17"/>
    </sheetView>
  </sheetViews>
  <sheetFormatPr defaultColWidth="13.00390625" defaultRowHeight="12.75"/>
  <cols>
    <col min="1" max="1" width="12.875" style="76" customWidth="1"/>
    <col min="2" max="3" width="12.875" style="0" customWidth="1"/>
    <col min="4" max="6" width="15.875" style="0" customWidth="1"/>
    <col min="7" max="7" width="16.50390625" style="0" customWidth="1"/>
    <col min="8" max="16384" width="12.875" style="0" customWidth="1"/>
  </cols>
  <sheetData>
    <row r="1" spans="1:10" ht="12.75">
      <c r="A1" s="77" t="s">
        <v>513</v>
      </c>
      <c r="B1" s="77" t="s">
        <v>514</v>
      </c>
      <c r="C1" s="77" t="s">
        <v>515</v>
      </c>
      <c r="D1" s="77" t="s">
        <v>516</v>
      </c>
      <c r="E1" s="78" t="s">
        <v>517</v>
      </c>
      <c r="F1" s="78" t="s">
        <v>518</v>
      </c>
      <c r="G1" s="77" t="s">
        <v>519</v>
      </c>
      <c r="I1" s="79" t="s">
        <v>520</v>
      </c>
      <c r="J1" s="80"/>
    </row>
    <row r="2" spans="1:10" ht="12.75">
      <c r="A2" s="81">
        <v>80</v>
      </c>
      <c r="B2" s="81">
        <v>145</v>
      </c>
      <c r="C2" s="81">
        <v>189</v>
      </c>
      <c r="D2" s="81">
        <v>10</v>
      </c>
      <c r="E2" s="82">
        <f>ｽﾃｰﾀｽ!L10</f>
        <v>338</v>
      </c>
      <c r="F2" s="82">
        <f>ｽﾃｰﾀｽ!J10</f>
        <v>420</v>
      </c>
      <c r="G2" s="81">
        <v>200</v>
      </c>
      <c r="I2" s="79" t="s">
        <v>521</v>
      </c>
      <c r="J2" s="80" t="str">
        <f>IF(E2&lt;B2*2,"HPが低すぎて敵の攻撃を二発たえられません","OK")</f>
        <v>OK</v>
      </c>
    </row>
    <row r="3" spans="1:10" ht="12.75">
      <c r="A3" s="83" t="s">
        <v>522</v>
      </c>
      <c r="B3" s="83" t="s">
        <v>523</v>
      </c>
      <c r="C3" s="83" t="s">
        <v>524</v>
      </c>
      <c r="D3" s="83" t="s">
        <v>525</v>
      </c>
      <c r="E3" s="83" t="s">
        <v>526</v>
      </c>
      <c r="F3" s="83" t="s">
        <v>527</v>
      </c>
      <c r="G3" s="83" t="s">
        <v>528</v>
      </c>
      <c r="I3" s="79" t="s">
        <v>529</v>
      </c>
      <c r="J3" s="80" t="str">
        <f>IF(E2-B2&lt;G2,"「維持するHP量」が高すぎて回復ばかりしてます","OK")</f>
        <v>「維持するHP量」が高すぎて回復ばかりしてます</v>
      </c>
    </row>
    <row r="4" spans="1:10" ht="12.75">
      <c r="A4" s="84">
        <f>MAX(C6:C106)</f>
        <v>240</v>
      </c>
      <c r="B4" s="85">
        <f>A4/A2</f>
        <v>3</v>
      </c>
      <c r="C4" s="84">
        <f>SUM(D6:D106)</f>
        <v>7938</v>
      </c>
      <c r="D4" s="85">
        <f>C4/C2</f>
        <v>42</v>
      </c>
      <c r="E4" s="85">
        <f>B2*(B4+D4-1)</f>
        <v>6380</v>
      </c>
      <c r="F4" s="85">
        <f>E2+C4-E4+SUM(H8:H106)</f>
        <v>48</v>
      </c>
      <c r="G4" s="85">
        <f>F4-B2</f>
        <v>-97</v>
      </c>
      <c r="I4" s="79" t="s">
        <v>530</v>
      </c>
      <c r="J4" s="80" t="str">
        <f>IF(B2&gt;G2,"「維持するHP量」が低すぎて敵の攻撃に耐えられません","OK")</f>
        <v>OK</v>
      </c>
    </row>
    <row r="5" spans="1:10" ht="12.75">
      <c r="A5" s="86"/>
      <c r="B5" s="87"/>
      <c r="C5" s="86"/>
      <c r="D5" s="87"/>
      <c r="E5" s="87"/>
      <c r="F5" s="87"/>
      <c r="G5" s="87"/>
      <c r="I5" s="79" t="s">
        <v>531</v>
      </c>
      <c r="J5" s="80" t="str">
        <f>IF(B2&gt;=C2,"「回復(平均)」が「被弾(平均)」を超えてないので回復する意味がありません","OK")</f>
        <v>OK</v>
      </c>
    </row>
    <row r="6" spans="1:8" ht="12.75">
      <c r="A6" s="88"/>
      <c r="B6" s="79" t="s">
        <v>532</v>
      </c>
      <c r="C6" s="79" t="s">
        <v>533</v>
      </c>
      <c r="D6" s="79" t="s">
        <v>534</v>
      </c>
      <c r="E6" s="79" t="s">
        <v>535</v>
      </c>
      <c r="F6" s="79" t="s">
        <v>536</v>
      </c>
      <c r="G6" s="79" t="s">
        <v>537</v>
      </c>
      <c r="H6" s="79" t="s">
        <v>538</v>
      </c>
    </row>
    <row r="7" spans="1:8" ht="12.75">
      <c r="A7" s="89">
        <v>1</v>
      </c>
      <c r="B7" s="80">
        <f>A2</f>
        <v>80</v>
      </c>
      <c r="C7" s="80">
        <f>B7</f>
        <v>80</v>
      </c>
      <c r="D7" s="80"/>
      <c r="E7" s="80">
        <f>F2</f>
        <v>420</v>
      </c>
      <c r="F7" s="80">
        <f>B2</f>
        <v>145</v>
      </c>
      <c r="G7" s="80">
        <f>E2-F7+D7</f>
        <v>193</v>
      </c>
      <c r="H7" s="80"/>
    </row>
    <row r="8" spans="1:8" ht="12.75">
      <c r="A8" s="89">
        <f>A7+1</f>
        <v>2</v>
      </c>
      <c r="B8" s="80">
        <f>IF(G7="","",IF(G7&gt;0,IF(D8="",A$2,""),""))</f>
      </c>
      <c r="C8" s="80">
        <f>IF(G7="","",IF(G7&gt;0,C7+B8,""))</f>
        <v>80</v>
      </c>
      <c r="D8" s="80">
        <f>IF(E7&gt;D$2-1,IF(G7&lt;G$2,C$2,""),"")</f>
        <v>189</v>
      </c>
      <c r="E8" s="80">
        <f>IF(G8="","",E7-D8/C$2*D$2)</f>
        <v>410</v>
      </c>
      <c r="F8" s="80">
        <f>IF(G7&gt;0,F7,"")</f>
        <v>145</v>
      </c>
      <c r="G8" s="80">
        <f>IF(D8+F8=0,"",IF(G7+D8&gt;E$2,E$2-F8,G7-F8+D8))</f>
        <v>193</v>
      </c>
      <c r="H8" s="80">
        <f>IF(G7&gt;0,IF(E$2-G7-D8&lt;0,E$2-G7-D8,""),"")</f>
        <v>-44</v>
      </c>
    </row>
    <row r="9" spans="1:8" ht="12.75">
      <c r="A9" s="89">
        <f>A8+1</f>
        <v>3</v>
      </c>
      <c r="B9" s="80">
        <f>IF(G8="","",IF(G8&gt;0,IF(D9="",A$2,""),""))</f>
      </c>
      <c r="C9" s="80">
        <f>IF(G8="","",IF(G8&gt;0,C8+B9,""))</f>
        <v>80</v>
      </c>
      <c r="D9" s="80">
        <f>IF(E8&gt;D$2-1,IF(G8&lt;G$2,C$2,""),"")</f>
        <v>189</v>
      </c>
      <c r="E9" s="80">
        <f>IF(G9="","",E8-D9/C$2*D$2)</f>
        <v>400</v>
      </c>
      <c r="F9" s="80">
        <f>IF(G8&gt;0,F8,"")</f>
        <v>145</v>
      </c>
      <c r="G9" s="80">
        <f>IF(D9+F9=0,"",IF(G8+D9&gt;E$2,E$2-F9,G8-F9+D9))</f>
        <v>193</v>
      </c>
      <c r="H9" s="80">
        <f>IF(G8&gt;0,IF(E$2-G8-D9&lt;0,E$2-G8-D9,""),"")</f>
        <v>-44</v>
      </c>
    </row>
    <row r="10" spans="1:8" ht="12.75">
      <c r="A10" s="89">
        <f>A9+1</f>
        <v>4</v>
      </c>
      <c r="B10" s="80">
        <f>IF(G9="","",IF(G9&gt;0,IF(D10="",A$2,""),""))</f>
      </c>
      <c r="C10" s="80">
        <f>IF(G9="","",IF(G9&gt;0,C9+B10,""))</f>
        <v>80</v>
      </c>
      <c r="D10" s="80">
        <f>IF(E9&gt;D$2-1,IF(G9&lt;G$2,C$2,""),"")</f>
        <v>189</v>
      </c>
      <c r="E10" s="80">
        <f>IF(G10="","",E9-D10/C$2*D$2)</f>
        <v>390</v>
      </c>
      <c r="F10" s="80">
        <f>IF(G9&gt;0,F9,"")</f>
        <v>145</v>
      </c>
      <c r="G10" s="80">
        <f>IF(D10+F10=0,"",IF(G9+D10&gt;E$2,E$2-F10,G9-F10+D10))</f>
        <v>193</v>
      </c>
      <c r="H10" s="80">
        <f>IF(G9&gt;0,IF(E$2-G9-D10&lt;0,E$2-G9-D10,""),"")</f>
        <v>-44</v>
      </c>
    </row>
    <row r="11" spans="1:8" ht="12.75">
      <c r="A11" s="89">
        <f>A10+1</f>
        <v>5</v>
      </c>
      <c r="B11" s="80">
        <f>IF(G10="","",IF(G10&gt;0,IF(D11="",A$2,""),""))</f>
      </c>
      <c r="C11" s="80">
        <f>IF(G10="","",IF(G10&gt;0,C10+B11,""))</f>
        <v>80</v>
      </c>
      <c r="D11" s="80">
        <f>IF(E10&gt;D$2-1,IF(G10&lt;G$2,C$2,""),"")</f>
        <v>189</v>
      </c>
      <c r="E11" s="80">
        <f>IF(G11="","",E10-D11/C$2*D$2)</f>
        <v>380</v>
      </c>
      <c r="F11" s="80">
        <f>IF(G10&gt;0,F10,"")</f>
        <v>145</v>
      </c>
      <c r="G11" s="80">
        <f>IF(D11+F11=0,"",IF(G10+D11&gt;E$2,E$2-F11,G10-F11+D11))</f>
        <v>193</v>
      </c>
      <c r="H11" s="80">
        <f>IF(G10&gt;0,IF(E$2-G10-D11&lt;0,E$2-G10-D11,""),"")</f>
        <v>-44</v>
      </c>
    </row>
    <row r="12" spans="1:8" ht="12.75">
      <c r="A12" s="89">
        <f>A11+1</f>
        <v>6</v>
      </c>
      <c r="B12" s="80">
        <f>IF(G11="","",IF(G11&gt;0,IF(D12="",A$2,""),""))</f>
      </c>
      <c r="C12" s="80">
        <f>IF(G11="","",IF(G11&gt;0,C11+B12,""))</f>
        <v>80</v>
      </c>
      <c r="D12" s="80">
        <f>IF(E11&gt;D$2-1,IF(G11&lt;G$2,C$2,""),"")</f>
        <v>189</v>
      </c>
      <c r="E12" s="80">
        <f>IF(G12="","",E11-D12/C$2*D$2)</f>
        <v>370</v>
      </c>
      <c r="F12" s="80">
        <f>IF(G11&gt;0,F11,"")</f>
        <v>145</v>
      </c>
      <c r="G12" s="80">
        <f>IF(D12+F12=0,"",IF(G11+D12&gt;E$2,E$2-F12,G11-F12+D12))</f>
        <v>193</v>
      </c>
      <c r="H12" s="80">
        <f>IF(G11&gt;0,IF(E$2-G11-D12&lt;0,E$2-G11-D12,""),"")</f>
        <v>-44</v>
      </c>
    </row>
    <row r="13" spans="1:8" ht="12.75">
      <c r="A13" s="89">
        <f>A12+1</f>
        <v>7</v>
      </c>
      <c r="B13" s="80">
        <f>IF(G12="","",IF(G12&gt;0,IF(D13="",A$2,""),""))</f>
      </c>
      <c r="C13" s="80">
        <f>IF(G12="","",IF(G12&gt;0,C12+B13,""))</f>
        <v>80</v>
      </c>
      <c r="D13" s="80">
        <f>IF(E12&gt;D$2-1,IF(G12&lt;G$2,C$2,""),"")</f>
        <v>189</v>
      </c>
      <c r="E13" s="80">
        <f>IF(G13="","",E12-D13/C$2*D$2)</f>
        <v>360</v>
      </c>
      <c r="F13" s="80">
        <f>IF(G12&gt;0,F12,"")</f>
        <v>145</v>
      </c>
      <c r="G13" s="80">
        <f>IF(D13+F13=0,"",IF(G12+D13&gt;E$2,E$2-F13,G12-F13+D13))</f>
        <v>193</v>
      </c>
      <c r="H13" s="80">
        <f>IF(G12&gt;0,IF(E$2-G12-D13&lt;0,E$2-G12-D13,""),"")</f>
        <v>-44</v>
      </c>
    </row>
    <row r="14" spans="1:8" ht="12.75">
      <c r="A14" s="89">
        <f>A13+1</f>
        <v>8</v>
      </c>
      <c r="B14" s="80">
        <f>IF(G13="","",IF(G13&gt;0,IF(D14="",A$2,""),""))</f>
      </c>
      <c r="C14" s="80">
        <f>IF(G13="","",IF(G13&gt;0,C13+B14,""))</f>
        <v>80</v>
      </c>
      <c r="D14" s="80">
        <f>IF(E13&gt;D$2-1,IF(G13&lt;G$2,C$2,""),"")</f>
        <v>189</v>
      </c>
      <c r="E14" s="80">
        <f>IF(G14="","",E13-D14/C$2*D$2)</f>
        <v>350</v>
      </c>
      <c r="F14" s="80">
        <f>IF(G13&gt;0,F13,"")</f>
        <v>145</v>
      </c>
      <c r="G14" s="80">
        <f>IF(D14+F14=0,"",IF(G13+D14&gt;E$2,E$2-F14,G13-F14+D14))</f>
        <v>193</v>
      </c>
      <c r="H14" s="80">
        <f>IF(G13&gt;0,IF(E$2-G13-D14&lt;0,E$2-G13-D14,""),"")</f>
        <v>-44</v>
      </c>
    </row>
    <row r="15" spans="1:8" ht="12.75">
      <c r="A15" s="89">
        <f>A14+1</f>
        <v>9</v>
      </c>
      <c r="B15" s="80">
        <f>IF(G14="","",IF(G14&gt;0,IF(D15="",A$2,""),""))</f>
      </c>
      <c r="C15" s="80">
        <f>IF(G14="","",IF(G14&gt;0,C14+B15,""))</f>
        <v>80</v>
      </c>
      <c r="D15" s="80">
        <f>IF(E14&gt;D$2-1,IF(G14&lt;G$2,C$2,""),"")</f>
        <v>189</v>
      </c>
      <c r="E15" s="80">
        <f>IF(G15="","",E14-D15/C$2*D$2)</f>
        <v>340</v>
      </c>
      <c r="F15" s="80">
        <f>IF(G14&gt;0,F14,"")</f>
        <v>145</v>
      </c>
      <c r="G15" s="80">
        <f>IF(D15+F15=0,"",IF(G14+D15&gt;E$2,E$2-F15,G14-F15+D15))</f>
        <v>193</v>
      </c>
      <c r="H15" s="80">
        <f>IF(G14&gt;0,IF(E$2-G14-D15&lt;0,E$2-G14-D15,""),"")</f>
        <v>-44</v>
      </c>
    </row>
    <row r="16" spans="1:8" ht="12.75">
      <c r="A16" s="89">
        <f>A15+1</f>
        <v>10</v>
      </c>
      <c r="B16" s="80">
        <f>IF(G15="","",IF(G15&gt;0,IF(D16="",A$2,""),""))</f>
      </c>
      <c r="C16" s="80">
        <f>IF(G15="","",IF(G15&gt;0,C15+B16,""))</f>
        <v>80</v>
      </c>
      <c r="D16" s="80">
        <f>IF(E15&gt;D$2-1,IF(G15&lt;G$2,C$2,""),"")</f>
        <v>189</v>
      </c>
      <c r="E16" s="80">
        <f>IF(G16="","",E15-D16/C$2*D$2)</f>
        <v>330</v>
      </c>
      <c r="F16" s="80">
        <f>IF(G15&gt;0,F15,"")</f>
        <v>145</v>
      </c>
      <c r="G16" s="80">
        <f>IF(D16+F16=0,"",IF(G15+D16&gt;E$2,E$2-F16,G15-F16+D16))</f>
        <v>193</v>
      </c>
      <c r="H16" s="80">
        <f>IF(G15&gt;0,IF(E$2-G15-D16&lt;0,E$2-G15-D16,""),"")</f>
        <v>-44</v>
      </c>
    </row>
    <row r="17" spans="1:8" ht="12.75">
      <c r="A17" s="89">
        <f>A16+1</f>
        <v>11</v>
      </c>
      <c r="B17" s="80">
        <f>IF(G16="","",IF(G16&gt;0,IF(D17="",A$2,""),""))</f>
      </c>
      <c r="C17" s="80">
        <f>IF(G16="","",IF(G16&gt;0,C16+B17,""))</f>
        <v>80</v>
      </c>
      <c r="D17" s="80">
        <f>IF(E16&gt;D$2-1,IF(G16&lt;G$2,C$2,""),"")</f>
        <v>189</v>
      </c>
      <c r="E17" s="80">
        <f>IF(G17="","",E16-D17/C$2*D$2)</f>
        <v>320</v>
      </c>
      <c r="F17" s="80">
        <f>IF(G16&gt;0,F16,"")</f>
        <v>145</v>
      </c>
      <c r="G17" s="80">
        <f>IF(D17+F17=0,"",IF(G16+D17&gt;E$2,E$2-F17,G16-F17+D17))</f>
        <v>193</v>
      </c>
      <c r="H17" s="80">
        <f>IF(G16&gt;0,IF(E$2-G16-D17&lt;0,E$2-G16-D17,""),"")</f>
        <v>-44</v>
      </c>
    </row>
    <row r="18" spans="1:8" ht="12.75">
      <c r="A18" s="89">
        <f>A17+1</f>
        <v>12</v>
      </c>
      <c r="B18" s="80">
        <f>IF(G17="","",IF(G17&gt;0,IF(D18="",A$2,""),""))</f>
      </c>
      <c r="C18" s="80">
        <f>IF(G17="","",IF(G17&gt;0,C17+B18,""))</f>
        <v>80</v>
      </c>
      <c r="D18" s="80">
        <f>IF(E17&gt;D$2-1,IF(G17&lt;G$2,C$2,""),"")</f>
        <v>189</v>
      </c>
      <c r="E18" s="80">
        <f>IF(G18="","",E17-D18/C$2*D$2)</f>
        <v>310</v>
      </c>
      <c r="F18" s="80">
        <f>IF(G17&gt;0,F17,"")</f>
        <v>145</v>
      </c>
      <c r="G18" s="80">
        <f>IF(D18+F18=0,"",IF(G17+D18&gt;E$2,E$2-F18,G17-F18+D18))</f>
        <v>193</v>
      </c>
      <c r="H18" s="80">
        <f>IF(G17&gt;0,IF(E$2-G17-D18&lt;0,E$2-G17-D18,""),"")</f>
        <v>-44</v>
      </c>
    </row>
    <row r="19" spans="1:8" ht="12.75">
      <c r="A19" s="89">
        <f>A18+1</f>
        <v>13</v>
      </c>
      <c r="B19" s="80">
        <f>IF(G18="","",IF(G18&gt;0,IF(D19="",A$2,""),""))</f>
      </c>
      <c r="C19" s="80">
        <f>IF(G18="","",IF(G18&gt;0,C18+B19,""))</f>
        <v>80</v>
      </c>
      <c r="D19" s="80">
        <f>IF(E18&gt;D$2-1,IF(G18&lt;G$2,C$2,""),"")</f>
        <v>189</v>
      </c>
      <c r="E19" s="80">
        <f>IF(G19="","",E18-D19/C$2*D$2)</f>
        <v>300</v>
      </c>
      <c r="F19" s="80">
        <f>IF(G18&gt;0,F18,"")</f>
        <v>145</v>
      </c>
      <c r="G19" s="80">
        <f>IF(D19+F19=0,"",IF(G18+D19&gt;E$2,E$2-F19,G18-F19+D19))</f>
        <v>193</v>
      </c>
      <c r="H19" s="80">
        <f>IF(G18&gt;0,IF(E$2-G18-D19&lt;0,E$2-G18-D19,""),"")</f>
        <v>-44</v>
      </c>
    </row>
    <row r="20" spans="1:8" ht="12.75">
      <c r="A20" s="89">
        <f>A19+1</f>
        <v>14</v>
      </c>
      <c r="B20" s="80">
        <f>IF(G19="","",IF(G19&gt;0,IF(D20="",A$2,""),""))</f>
      </c>
      <c r="C20" s="80">
        <f>IF(G19="","",IF(G19&gt;0,C19+B20,""))</f>
        <v>80</v>
      </c>
      <c r="D20" s="80">
        <f>IF(E19&gt;D$2-1,IF(G19&lt;G$2,C$2,""),"")</f>
        <v>189</v>
      </c>
      <c r="E20" s="80">
        <f>IF(G20="","",E19-D20/C$2*D$2)</f>
        <v>290</v>
      </c>
      <c r="F20" s="80">
        <f>IF(G19&gt;0,F19,"")</f>
        <v>145</v>
      </c>
      <c r="G20" s="80">
        <f>IF(D20+F20=0,"",IF(G19+D20&gt;E$2,E$2-F20,G19-F20+D20))</f>
        <v>193</v>
      </c>
      <c r="H20" s="80">
        <f>IF(G19&gt;0,IF(E$2-G19-D20&lt;0,E$2-G19-D20,""),"")</f>
        <v>-44</v>
      </c>
    </row>
    <row r="21" spans="1:8" ht="12.75">
      <c r="A21" s="89">
        <f>A20+1</f>
        <v>15</v>
      </c>
      <c r="B21" s="80">
        <f>IF(G20="","",IF(G20&gt;0,IF(D21="",A$2,""),""))</f>
      </c>
      <c r="C21" s="80">
        <f>IF(G20="","",IF(G20&gt;0,C20+B21,""))</f>
        <v>80</v>
      </c>
      <c r="D21" s="80">
        <f>IF(E20&gt;D$2-1,IF(G20&lt;G$2,C$2,""),"")</f>
        <v>189</v>
      </c>
      <c r="E21" s="80">
        <f>IF(G21="","",E20-D21/C$2*D$2)</f>
        <v>280</v>
      </c>
      <c r="F21" s="80">
        <f>IF(G20&gt;0,F20,"")</f>
        <v>145</v>
      </c>
      <c r="G21" s="80">
        <f>IF(D21+F21=0,"",IF(G20+D21&gt;E$2,E$2-F21,G20-F21+D21))</f>
        <v>193</v>
      </c>
      <c r="H21" s="80">
        <f>IF(G20&gt;0,IF(E$2-G20-D21&lt;0,E$2-G20-D21,""),"")</f>
        <v>-44</v>
      </c>
    </row>
    <row r="22" spans="1:8" ht="12.75">
      <c r="A22" s="89">
        <f>A21+1</f>
        <v>16</v>
      </c>
      <c r="B22" s="80">
        <f>IF(G21="","",IF(G21&gt;0,IF(D22="",A$2,""),""))</f>
      </c>
      <c r="C22" s="80">
        <f>IF(G21="","",IF(G21&gt;0,C21+B22,""))</f>
        <v>80</v>
      </c>
      <c r="D22" s="80">
        <f>IF(E21&gt;D$2-1,IF(G21&lt;G$2,C$2,""),"")</f>
        <v>189</v>
      </c>
      <c r="E22" s="80">
        <f>IF(G22="","",E21-D22/C$2*D$2)</f>
        <v>270</v>
      </c>
      <c r="F22" s="80">
        <f>IF(G21&gt;0,F21,"")</f>
        <v>145</v>
      </c>
      <c r="G22" s="80">
        <f>IF(D22+F22=0,"",IF(G21+D22&gt;E$2,E$2-F22,G21-F22+D22))</f>
        <v>193</v>
      </c>
      <c r="H22" s="80">
        <f>IF(G21&gt;0,IF(E$2-G21-D22&lt;0,E$2-G21-D22,""),"")</f>
        <v>-44</v>
      </c>
    </row>
    <row r="23" spans="1:8" ht="12.75">
      <c r="A23" s="89">
        <f>A22+1</f>
        <v>17</v>
      </c>
      <c r="B23" s="80">
        <f>IF(G22="","",IF(G22&gt;0,IF(D23="",A$2,""),""))</f>
      </c>
      <c r="C23" s="80">
        <f>IF(G22="","",IF(G22&gt;0,C22+B23,""))</f>
        <v>80</v>
      </c>
      <c r="D23" s="80">
        <f>IF(E22&gt;D$2-1,IF(G22&lt;G$2,C$2,""),"")</f>
        <v>189</v>
      </c>
      <c r="E23" s="80">
        <f>IF(G23="","",E22-D23/C$2*D$2)</f>
        <v>260</v>
      </c>
      <c r="F23" s="80">
        <f>IF(G22&gt;0,F22,"")</f>
        <v>145</v>
      </c>
      <c r="G23" s="80">
        <f>IF(D23+F23=0,"",IF(G22+D23&gt;E$2,E$2-F23,G22-F23+D23))</f>
        <v>193</v>
      </c>
      <c r="H23" s="80">
        <f>IF(G22&gt;0,IF(E$2-G22-D23&lt;0,E$2-G22-D23,""),"")</f>
        <v>-44</v>
      </c>
    </row>
    <row r="24" spans="1:8" ht="12.75">
      <c r="A24" s="89">
        <f>A23+1</f>
        <v>18</v>
      </c>
      <c r="B24" s="80">
        <f>IF(G23="","",IF(G23&gt;0,IF(D24="",A$2,""),""))</f>
      </c>
      <c r="C24" s="80">
        <f>IF(G23="","",IF(G23&gt;0,C23+B24,""))</f>
        <v>80</v>
      </c>
      <c r="D24" s="80">
        <f>IF(E23&gt;D$2-1,IF(G23&lt;G$2,C$2,""),"")</f>
        <v>189</v>
      </c>
      <c r="E24" s="80">
        <f>IF(G24="","",E23-D24/C$2*D$2)</f>
        <v>250</v>
      </c>
      <c r="F24" s="80">
        <f>IF(G23&gt;0,F23,"")</f>
        <v>145</v>
      </c>
      <c r="G24" s="80">
        <f>IF(D24+F24=0,"",IF(G23+D24&gt;E$2,E$2-F24,G23-F24+D24))</f>
        <v>193</v>
      </c>
      <c r="H24" s="80">
        <f>IF(G23&gt;0,IF(E$2-G23-D24&lt;0,E$2-G23-D24,""),"")</f>
        <v>-44</v>
      </c>
    </row>
    <row r="25" spans="1:8" ht="12.75">
      <c r="A25" s="89">
        <f>A24+1</f>
        <v>19</v>
      </c>
      <c r="B25" s="80">
        <f>IF(G24="","",IF(G24&gt;0,IF(D25="",A$2,""),""))</f>
      </c>
      <c r="C25" s="80">
        <f>IF(G24="","",IF(G24&gt;0,C24+B25,""))</f>
        <v>80</v>
      </c>
      <c r="D25" s="80">
        <f>IF(E24&gt;D$2-1,IF(G24&lt;G$2,C$2,""),"")</f>
        <v>189</v>
      </c>
      <c r="E25" s="80">
        <f>IF(G25="","",E24-D25/C$2*D$2)</f>
        <v>240</v>
      </c>
      <c r="F25" s="80">
        <f>IF(G24&gt;0,F24,"")</f>
        <v>145</v>
      </c>
      <c r="G25" s="80">
        <f>IF(D25+F25=0,"",IF(G24+D25&gt;E$2,E$2-F25,G24-F25+D25))</f>
        <v>193</v>
      </c>
      <c r="H25" s="80">
        <f>IF(G24&gt;0,IF(E$2-G24-D25&lt;0,E$2-G24-D25,""),"")</f>
        <v>-44</v>
      </c>
    </row>
    <row r="26" spans="1:8" ht="12.75">
      <c r="A26" s="89">
        <f>A25+1</f>
        <v>20</v>
      </c>
      <c r="B26" s="80">
        <f>IF(G25="","",IF(G25&gt;0,IF(D26="",A$2,""),""))</f>
      </c>
      <c r="C26" s="80">
        <f>IF(G25="","",IF(G25&gt;0,C25+B26,""))</f>
        <v>80</v>
      </c>
      <c r="D26" s="80">
        <f>IF(E25&gt;D$2-1,IF(G25&lt;G$2,C$2,""),"")</f>
        <v>189</v>
      </c>
      <c r="E26" s="80">
        <f>IF(G26="","",E25-D26/C$2*D$2)</f>
        <v>230</v>
      </c>
      <c r="F26" s="80">
        <f>IF(G25&gt;0,F25,"")</f>
        <v>145</v>
      </c>
      <c r="G26" s="80">
        <f>IF(D26+F26=0,"",IF(G25+D26&gt;E$2,E$2-F26,G25-F26+D26))</f>
        <v>193</v>
      </c>
      <c r="H26" s="80">
        <f>IF(G25&gt;0,IF(E$2-G25-D26&lt;0,E$2-G25-D26,""),"")</f>
        <v>-44</v>
      </c>
    </row>
    <row r="27" spans="1:8" ht="12.75">
      <c r="A27" s="89">
        <f>A26+1</f>
        <v>21</v>
      </c>
      <c r="B27" s="80">
        <f>IF(G26="","",IF(G26&gt;0,IF(D27="",A$2,""),""))</f>
      </c>
      <c r="C27" s="80">
        <f>IF(G26="","",IF(G26&gt;0,C26+B27,""))</f>
        <v>80</v>
      </c>
      <c r="D27" s="80">
        <f>IF(E26&gt;D$2-1,IF(G26&lt;G$2,C$2,""),"")</f>
        <v>189</v>
      </c>
      <c r="E27" s="80">
        <f>IF(G27="","",E26-D27/C$2*D$2)</f>
        <v>220</v>
      </c>
      <c r="F27" s="80">
        <f>IF(G26&gt;0,F26,"")</f>
        <v>145</v>
      </c>
      <c r="G27" s="80">
        <f>IF(D27+F27=0,"",IF(G26+D27&gt;E$2,E$2-F27,G26-F27+D27))</f>
        <v>193</v>
      </c>
      <c r="H27" s="80">
        <f>IF(G26&gt;0,IF(E$2-G26-D27&lt;0,E$2-G26-D27,""),"")</f>
        <v>-44</v>
      </c>
    </row>
    <row r="28" spans="1:8" ht="12.75">
      <c r="A28" s="89">
        <f>A27+1</f>
        <v>22</v>
      </c>
      <c r="B28" s="80">
        <f>IF(G27="","",IF(G27&gt;0,IF(D28="",A$2,""),""))</f>
      </c>
      <c r="C28" s="80">
        <f>IF(G27="","",IF(G27&gt;0,C27+B28,""))</f>
        <v>80</v>
      </c>
      <c r="D28" s="80">
        <f>IF(E27&gt;D$2-1,IF(G27&lt;G$2,C$2,""),"")</f>
        <v>189</v>
      </c>
      <c r="E28" s="80">
        <f>IF(G28="","",E27-D28/C$2*D$2)</f>
        <v>210</v>
      </c>
      <c r="F28" s="80">
        <f>IF(G27&gt;0,F27,"")</f>
        <v>145</v>
      </c>
      <c r="G28" s="80">
        <f>IF(D28+F28=0,"",IF(G27+D28&gt;E$2,E$2-F28,G27-F28+D28))</f>
        <v>193</v>
      </c>
      <c r="H28" s="80">
        <f>IF(G27&gt;0,IF(E$2-G27-D28&lt;0,E$2-G27-D28,""),"")</f>
        <v>-44</v>
      </c>
    </row>
    <row r="29" spans="1:8" ht="12.75">
      <c r="A29" s="89">
        <f>A28+1</f>
        <v>23</v>
      </c>
      <c r="B29" s="80">
        <f>IF(G28="","",IF(G28&gt;0,IF(D29="",A$2,""),""))</f>
      </c>
      <c r="C29" s="80">
        <f>IF(G28="","",IF(G28&gt;0,C28+B29,""))</f>
        <v>80</v>
      </c>
      <c r="D29" s="80">
        <f>IF(E28&gt;D$2-1,IF(G28&lt;G$2,C$2,""),"")</f>
        <v>189</v>
      </c>
      <c r="E29" s="80">
        <f>IF(G29="","",E28-D29/C$2*D$2)</f>
        <v>200</v>
      </c>
      <c r="F29" s="80">
        <f>IF(G28&gt;0,F28,"")</f>
        <v>145</v>
      </c>
      <c r="G29" s="80">
        <f>IF(D29+F29=0,"",IF(G28+D29&gt;E$2,E$2-F29,G28-F29+D29))</f>
        <v>193</v>
      </c>
      <c r="H29" s="80">
        <f>IF(G28&gt;0,IF(E$2-G28-D29&lt;0,E$2-G28-D29,""),"")</f>
        <v>-44</v>
      </c>
    </row>
    <row r="30" spans="1:8" ht="12.75">
      <c r="A30" s="89">
        <f>A29+1</f>
        <v>24</v>
      </c>
      <c r="B30" s="80">
        <f>IF(G29="","",IF(G29&gt;0,IF(D30="",A$2,""),""))</f>
      </c>
      <c r="C30" s="80">
        <f>IF(G29="","",IF(G29&gt;0,C29+B30,""))</f>
        <v>80</v>
      </c>
      <c r="D30" s="80">
        <f>IF(E29&gt;D$2-1,IF(G29&lt;G$2,C$2,""),"")</f>
        <v>189</v>
      </c>
      <c r="E30" s="80">
        <f>IF(G30="","",E29-D30/C$2*D$2)</f>
        <v>190</v>
      </c>
      <c r="F30" s="80">
        <f>IF(G29&gt;0,F29,"")</f>
        <v>145</v>
      </c>
      <c r="G30" s="80">
        <f>IF(D30+F30=0,"",IF(G29+D30&gt;E$2,E$2-F30,G29-F30+D30))</f>
        <v>193</v>
      </c>
      <c r="H30" s="80">
        <f>IF(G29&gt;0,IF(E$2-G29-D30&lt;0,E$2-G29-D30,""),"")</f>
        <v>-44</v>
      </c>
    </row>
    <row r="31" spans="1:8" ht="12.75">
      <c r="A31" s="89">
        <f>A30+1</f>
        <v>25</v>
      </c>
      <c r="B31" s="80">
        <f>IF(G30="","",IF(G30&gt;0,IF(D31="",A$2,""),""))</f>
      </c>
      <c r="C31" s="80">
        <f>IF(G30="","",IF(G30&gt;0,C30+B31,""))</f>
        <v>80</v>
      </c>
      <c r="D31" s="80">
        <f>IF(E30&gt;D$2-1,IF(G30&lt;G$2,C$2,""),"")</f>
        <v>189</v>
      </c>
      <c r="E31" s="80">
        <f>IF(G31="","",E30-D31/C$2*D$2)</f>
        <v>180</v>
      </c>
      <c r="F31" s="80">
        <f>IF(G30&gt;0,F30,"")</f>
        <v>145</v>
      </c>
      <c r="G31" s="80">
        <f>IF(D31+F31=0,"",IF(G30+D31&gt;E$2,E$2-F31,G30-F31+D31))</f>
        <v>193</v>
      </c>
      <c r="H31" s="80">
        <f>IF(G30&gt;0,IF(E$2-G30-D31&lt;0,E$2-G30-D31,""),"")</f>
        <v>-44</v>
      </c>
    </row>
    <row r="32" spans="1:8" ht="12.75">
      <c r="A32" s="89">
        <f>A31+1</f>
        <v>26</v>
      </c>
      <c r="B32" s="80">
        <f>IF(G31="","",IF(G31&gt;0,IF(D32="",A$2,""),""))</f>
      </c>
      <c r="C32" s="80">
        <f>IF(G31="","",IF(G31&gt;0,C31+B32,""))</f>
        <v>80</v>
      </c>
      <c r="D32" s="80">
        <f>IF(E31&gt;D$2-1,IF(G31&lt;G$2,C$2,""),"")</f>
        <v>189</v>
      </c>
      <c r="E32" s="80">
        <f>IF(G32="","",E31-D32/C$2*D$2)</f>
        <v>170</v>
      </c>
      <c r="F32" s="80">
        <f>IF(G31&gt;0,F31,"")</f>
        <v>145</v>
      </c>
      <c r="G32" s="80">
        <f>IF(D32+F32=0,"",IF(G31+D32&gt;E$2,E$2-F32,G31-F32+D32))</f>
        <v>193</v>
      </c>
      <c r="H32" s="80">
        <f>IF(G31&gt;0,IF(E$2-G31-D32&lt;0,E$2-G31-D32,""),"")</f>
        <v>-44</v>
      </c>
    </row>
    <row r="33" spans="1:8" ht="12.75">
      <c r="A33" s="89">
        <f>A32+1</f>
        <v>27</v>
      </c>
      <c r="B33" s="80">
        <f>IF(G32="","",IF(G32&gt;0,IF(D33="",A$2,""),""))</f>
      </c>
      <c r="C33" s="80">
        <f>IF(G32="","",IF(G32&gt;0,C32+B33,""))</f>
        <v>80</v>
      </c>
      <c r="D33" s="80">
        <f>IF(E32&gt;D$2-1,IF(G32&lt;G$2,C$2,""),"")</f>
        <v>189</v>
      </c>
      <c r="E33" s="80">
        <f>IF(G33="","",E32-D33/C$2*D$2)</f>
        <v>160</v>
      </c>
      <c r="F33" s="80">
        <f>IF(G32&gt;0,F32,"")</f>
        <v>145</v>
      </c>
      <c r="G33" s="80">
        <f>IF(D33+F33=0,"",IF(G32+D33&gt;E$2,E$2-F33,G32-F33+D33))</f>
        <v>193</v>
      </c>
      <c r="H33" s="80">
        <f>IF(G32&gt;0,IF(E$2-G32-D33&lt;0,E$2-G32-D33,""),"")</f>
        <v>-44</v>
      </c>
    </row>
    <row r="34" spans="1:8" ht="12.75">
      <c r="A34" s="89">
        <f>A33+1</f>
        <v>28</v>
      </c>
      <c r="B34" s="80">
        <f>IF(G33="","",IF(G33&gt;0,IF(D34="",A$2,""),""))</f>
      </c>
      <c r="C34" s="80">
        <f>IF(G33="","",IF(G33&gt;0,C33+B34,""))</f>
        <v>80</v>
      </c>
      <c r="D34" s="80">
        <f>IF(E33&gt;D$2-1,IF(G33&lt;G$2,C$2,""),"")</f>
        <v>189</v>
      </c>
      <c r="E34" s="80">
        <f>IF(G34="","",E33-D34/C$2*D$2)</f>
        <v>150</v>
      </c>
      <c r="F34" s="80">
        <f>IF(G33&gt;0,F33,"")</f>
        <v>145</v>
      </c>
      <c r="G34" s="80">
        <f>IF(D34+F34=0,"",IF(G33+D34&gt;E$2,E$2-F34,G33-F34+D34))</f>
        <v>193</v>
      </c>
      <c r="H34" s="80">
        <f>IF(G33&gt;0,IF(E$2-G33-D34&lt;0,E$2-G33-D34,""),"")</f>
        <v>-44</v>
      </c>
    </row>
    <row r="35" spans="1:8" ht="12.75">
      <c r="A35" s="89">
        <f>A34+1</f>
        <v>29</v>
      </c>
      <c r="B35" s="80">
        <f>IF(G34="","",IF(G34&gt;0,IF(D35="",A$2,""),""))</f>
      </c>
      <c r="C35" s="80">
        <f>IF(G34="","",IF(G34&gt;0,C34+B35,""))</f>
        <v>80</v>
      </c>
      <c r="D35" s="80">
        <f>IF(E34&gt;D$2-1,IF(G34&lt;G$2,C$2,""),"")</f>
        <v>189</v>
      </c>
      <c r="E35" s="80">
        <f>IF(G35="","",E34-D35/C$2*D$2)</f>
        <v>140</v>
      </c>
      <c r="F35" s="80">
        <f>IF(G34&gt;0,F34,"")</f>
        <v>145</v>
      </c>
      <c r="G35" s="80">
        <f>IF(D35+F35=0,"",IF(G34+D35&gt;E$2,E$2-F35,G34-F35+D35))</f>
        <v>193</v>
      </c>
      <c r="H35" s="80">
        <f>IF(G34&gt;0,IF(E$2-G34-D35&lt;0,E$2-G34-D35,""),"")</f>
        <v>-44</v>
      </c>
    </row>
    <row r="36" spans="1:8" ht="12.75">
      <c r="A36" s="89">
        <f>A35+1</f>
        <v>30</v>
      </c>
      <c r="B36" s="80">
        <f>IF(G35="","",IF(G35&gt;0,IF(D36="",A$2,""),""))</f>
      </c>
      <c r="C36" s="80">
        <f>IF(G35="","",IF(G35&gt;0,C35+B36,""))</f>
        <v>80</v>
      </c>
      <c r="D36" s="80">
        <f>IF(E35&gt;D$2-1,IF(G35&lt;G$2,C$2,""),"")</f>
        <v>189</v>
      </c>
      <c r="E36" s="80">
        <f>IF(G36="","",E35-D36/C$2*D$2)</f>
        <v>130</v>
      </c>
      <c r="F36" s="80">
        <f>IF(G35&gt;0,F35,"")</f>
        <v>145</v>
      </c>
      <c r="G36" s="80">
        <f>IF(D36+F36=0,"",IF(G35+D36&gt;E$2,E$2-F36,G35-F36+D36))</f>
        <v>193</v>
      </c>
      <c r="H36" s="80">
        <f>IF(G35&gt;0,IF(E$2-G35-D36&lt;0,E$2-G35-D36,""),"")</f>
        <v>-44</v>
      </c>
    </row>
    <row r="37" spans="1:8" ht="12.75">
      <c r="A37" s="89">
        <f>A36+1</f>
        <v>31</v>
      </c>
      <c r="B37" s="80">
        <f>IF(G36="","",IF(G36&gt;0,IF(D37="",A$2,""),""))</f>
      </c>
      <c r="C37" s="80">
        <f>IF(G36="","",IF(G36&gt;0,C36+B37,""))</f>
        <v>80</v>
      </c>
      <c r="D37" s="80">
        <f>IF(E36&gt;D$2-1,IF(G36&lt;G$2,C$2,""),"")</f>
        <v>189</v>
      </c>
      <c r="E37" s="80">
        <f>IF(G37="","",E36-D37/C$2*D$2)</f>
        <v>120</v>
      </c>
      <c r="F37" s="80">
        <f>IF(G36&gt;0,F36,"")</f>
        <v>145</v>
      </c>
      <c r="G37" s="80">
        <f>IF(D37+F37=0,"",IF(G36+D37&gt;E$2,E$2-F37,G36-F37+D37))</f>
        <v>193</v>
      </c>
      <c r="H37" s="80">
        <f>IF(G36&gt;0,IF(E$2-G36-D37&lt;0,E$2-G36-D37,""),"")</f>
        <v>-44</v>
      </c>
    </row>
    <row r="38" spans="1:8" ht="12.75">
      <c r="A38" s="89">
        <f>A37+1</f>
        <v>32</v>
      </c>
      <c r="B38" s="80">
        <f>IF(G37="","",IF(G37&gt;0,IF(D38="",A$2,""),""))</f>
      </c>
      <c r="C38" s="80">
        <f>IF(G37="","",IF(G37&gt;0,C37+B38,""))</f>
        <v>80</v>
      </c>
      <c r="D38" s="80">
        <f>IF(E37&gt;D$2-1,IF(G37&lt;G$2,C$2,""),"")</f>
        <v>189</v>
      </c>
      <c r="E38" s="80">
        <f>IF(G38="","",E37-D38/C$2*D$2)</f>
        <v>110</v>
      </c>
      <c r="F38" s="80">
        <f>IF(G37&gt;0,F37,"")</f>
        <v>145</v>
      </c>
      <c r="G38" s="80">
        <f>IF(D38+F38=0,"",IF(G37+D38&gt;E$2,E$2-F38,G37-F38+D38))</f>
        <v>193</v>
      </c>
      <c r="H38" s="80">
        <f>IF(G37&gt;0,IF(E$2-G37-D38&lt;0,E$2-G37-D38,""),"")</f>
        <v>-44</v>
      </c>
    </row>
    <row r="39" spans="1:8" ht="12.75">
      <c r="A39" s="89">
        <f>A38+1</f>
        <v>33</v>
      </c>
      <c r="B39" s="80">
        <f>IF(G38="","",IF(G38&gt;0,IF(D39="",A$2,""),""))</f>
      </c>
      <c r="C39" s="80">
        <f>IF(G38="","",IF(G38&gt;0,C38+B39,""))</f>
        <v>80</v>
      </c>
      <c r="D39" s="80">
        <f>IF(E38&gt;D$2-1,IF(G38&lt;G$2,C$2,""),"")</f>
        <v>189</v>
      </c>
      <c r="E39" s="80">
        <f>IF(G39="","",E38-D39/C$2*D$2)</f>
        <v>100</v>
      </c>
      <c r="F39" s="80">
        <f>IF(G38&gt;0,F38,"")</f>
        <v>145</v>
      </c>
      <c r="G39" s="80">
        <f>IF(D39+F39=0,"",IF(G38+D39&gt;E$2,E$2-F39,G38-F39+D39))</f>
        <v>193</v>
      </c>
      <c r="H39" s="80">
        <f>IF(G38&gt;0,IF(E$2-G38-D39&lt;0,E$2-G38-D39,""),"")</f>
        <v>-44</v>
      </c>
    </row>
    <row r="40" spans="1:8" ht="12.75">
      <c r="A40" s="89">
        <f>A39+1</f>
        <v>34</v>
      </c>
      <c r="B40" s="80">
        <f>IF(G39="","",IF(G39&gt;0,IF(D40="",A$2,""),""))</f>
      </c>
      <c r="C40" s="80">
        <f>IF(G39="","",IF(G39&gt;0,C39+B40,""))</f>
        <v>80</v>
      </c>
      <c r="D40" s="80">
        <f>IF(E39&gt;D$2-1,IF(G39&lt;G$2,C$2,""),"")</f>
        <v>189</v>
      </c>
      <c r="E40" s="80">
        <f>IF(G40="","",E39-D40/C$2*D$2)</f>
        <v>90</v>
      </c>
      <c r="F40" s="80">
        <f>IF(G39&gt;0,F39,"")</f>
        <v>145</v>
      </c>
      <c r="G40" s="80">
        <f>IF(D40+F40=0,"",IF(G39+D40&gt;E$2,E$2-F40,G39-F40+D40))</f>
        <v>193</v>
      </c>
      <c r="H40" s="80">
        <f>IF(G39&gt;0,IF(E$2-G39-D40&lt;0,E$2-G39-D40,""),"")</f>
        <v>-44</v>
      </c>
    </row>
    <row r="41" spans="1:8" ht="12.75">
      <c r="A41" s="89">
        <f>A40+1</f>
        <v>35</v>
      </c>
      <c r="B41" s="80">
        <f>IF(G40="","",IF(G40&gt;0,IF(D41="",A$2,""),""))</f>
      </c>
      <c r="C41" s="80">
        <f>IF(G40="","",IF(G40&gt;0,C40+B41,""))</f>
        <v>80</v>
      </c>
      <c r="D41" s="80">
        <f>IF(E40&gt;D$2-1,IF(G40&lt;G$2,C$2,""),"")</f>
        <v>189</v>
      </c>
      <c r="E41" s="80">
        <f>IF(G41="","",E40-D41/C$2*D$2)</f>
        <v>80</v>
      </c>
      <c r="F41" s="80">
        <f>IF(G40&gt;0,F40,"")</f>
        <v>145</v>
      </c>
      <c r="G41" s="80">
        <f>IF(D41+F41=0,"",IF(G40+D41&gt;E$2,E$2-F41,G40-F41+D41))</f>
        <v>193</v>
      </c>
      <c r="H41" s="80">
        <f>IF(G40&gt;0,IF(E$2-G40-D41&lt;0,E$2-G40-D41,""),"")</f>
        <v>-44</v>
      </c>
    </row>
    <row r="42" spans="1:8" ht="12.75">
      <c r="A42" s="89">
        <f>A41+1</f>
        <v>36</v>
      </c>
      <c r="B42" s="80">
        <f>IF(G41="","",IF(G41&gt;0,IF(D42="",A$2,""),""))</f>
      </c>
      <c r="C42" s="80">
        <f>IF(G41="","",IF(G41&gt;0,C41+B42,""))</f>
        <v>80</v>
      </c>
      <c r="D42" s="80">
        <f>IF(E41&gt;D$2-1,IF(G41&lt;G$2,C$2,""),"")</f>
        <v>189</v>
      </c>
      <c r="E42" s="80">
        <f>IF(G42="","",E41-D42/C$2*D$2)</f>
        <v>70</v>
      </c>
      <c r="F42" s="80">
        <f>IF(G41&gt;0,F41,"")</f>
        <v>145</v>
      </c>
      <c r="G42" s="80">
        <f>IF(D42+F42=0,"",IF(G41+D42&gt;E$2,E$2-F42,G41-F42+D42))</f>
        <v>193</v>
      </c>
      <c r="H42" s="80">
        <f>IF(G41&gt;0,IF(E$2-G41-D42&lt;0,E$2-G41-D42,""),"")</f>
        <v>-44</v>
      </c>
    </row>
    <row r="43" spans="1:8" ht="12.75">
      <c r="A43" s="89">
        <f>A42+1</f>
        <v>37</v>
      </c>
      <c r="B43" s="80">
        <f>IF(G42="","",IF(G42&gt;0,IF(D43="",A$2,""),""))</f>
      </c>
      <c r="C43" s="80">
        <f>IF(G42="","",IF(G42&gt;0,C42+B43,""))</f>
        <v>80</v>
      </c>
      <c r="D43" s="80">
        <f>IF(E42&gt;D$2-1,IF(G42&lt;G$2,C$2,""),"")</f>
        <v>189</v>
      </c>
      <c r="E43" s="80">
        <f>IF(G43="","",E42-D43/C$2*D$2)</f>
        <v>60</v>
      </c>
      <c r="F43" s="80">
        <f>IF(G42&gt;0,F42,"")</f>
        <v>145</v>
      </c>
      <c r="G43" s="80">
        <f>IF(D43+F43=0,"",IF(G42+D43&gt;E$2,E$2-F43,G42-F43+D43))</f>
        <v>193</v>
      </c>
      <c r="H43" s="80">
        <f>IF(G42&gt;0,IF(E$2-G42-D43&lt;0,E$2-G42-D43,""),"")</f>
        <v>-44</v>
      </c>
    </row>
    <row r="44" spans="1:8" ht="12.75">
      <c r="A44" s="89">
        <f>A43+1</f>
        <v>38</v>
      </c>
      <c r="B44" s="80">
        <f>IF(G43="","",IF(G43&gt;0,IF(D44="",A$2,""),""))</f>
      </c>
      <c r="C44" s="80">
        <f>IF(G43="","",IF(G43&gt;0,C43+B44,""))</f>
        <v>80</v>
      </c>
      <c r="D44" s="80">
        <f>IF(E43&gt;D$2-1,IF(G43&lt;G$2,C$2,""),"")</f>
        <v>189</v>
      </c>
      <c r="E44" s="80">
        <f>IF(G44="","",E43-D44/C$2*D$2)</f>
        <v>50</v>
      </c>
      <c r="F44" s="80">
        <f>IF(G43&gt;0,F43,"")</f>
        <v>145</v>
      </c>
      <c r="G44" s="80">
        <f>IF(D44+F44=0,"",IF(G43+D44&gt;E$2,E$2-F44,G43-F44+D44))</f>
        <v>193</v>
      </c>
      <c r="H44" s="80">
        <f>IF(G43&gt;0,IF(E$2-G43-D44&lt;0,E$2-G43-D44,""),"")</f>
        <v>-44</v>
      </c>
    </row>
    <row r="45" spans="1:8" ht="12.75">
      <c r="A45" s="89">
        <f>A44+1</f>
        <v>39</v>
      </c>
      <c r="B45" s="80">
        <f>IF(G44="","",IF(G44&gt;0,IF(D45="",A$2,""),""))</f>
      </c>
      <c r="C45" s="80">
        <f>IF(G44="","",IF(G44&gt;0,C44+B45,""))</f>
        <v>80</v>
      </c>
      <c r="D45" s="80">
        <f>IF(E44&gt;D$2-1,IF(G44&lt;G$2,C$2,""),"")</f>
        <v>189</v>
      </c>
      <c r="E45" s="80">
        <f>IF(G45="","",E44-D45/C$2*D$2)</f>
        <v>40</v>
      </c>
      <c r="F45" s="80">
        <f>IF(G44&gt;0,F44,"")</f>
        <v>145</v>
      </c>
      <c r="G45" s="80">
        <f>IF(D45+F45=0,"",IF(G44+D45&gt;E$2,E$2-F45,G44-F45+D45))</f>
        <v>193</v>
      </c>
      <c r="H45" s="80">
        <f>IF(G44&gt;0,IF(E$2-G44-D45&lt;0,E$2-G44-D45,""),"")</f>
        <v>-44</v>
      </c>
    </row>
    <row r="46" spans="1:8" ht="12.75">
      <c r="A46" s="89">
        <f>A45+1</f>
        <v>40</v>
      </c>
      <c r="B46" s="80">
        <f>IF(G45="","",IF(G45&gt;0,IF(D46="",A$2,""),""))</f>
      </c>
      <c r="C46" s="80">
        <f>IF(G45="","",IF(G45&gt;0,C45+B46,""))</f>
        <v>80</v>
      </c>
      <c r="D46" s="80">
        <f>IF(E45&gt;D$2-1,IF(G45&lt;G$2,C$2,""),"")</f>
        <v>189</v>
      </c>
      <c r="E46" s="80">
        <f>IF(G46="","",E45-D46/C$2*D$2)</f>
        <v>30</v>
      </c>
      <c r="F46" s="80">
        <f>IF(G45&gt;0,F45,"")</f>
        <v>145</v>
      </c>
      <c r="G46" s="80">
        <f>IF(D46+F46=0,"",IF(G45+D46&gt;E$2,E$2-F46,G45-F46+D46))</f>
        <v>193</v>
      </c>
      <c r="H46" s="80">
        <f>IF(G45&gt;0,IF(E$2-G45-D46&lt;0,E$2-G45-D46,""),"")</f>
        <v>-44</v>
      </c>
    </row>
    <row r="47" spans="1:8" ht="12.75">
      <c r="A47" s="89">
        <f>A46+1</f>
        <v>41</v>
      </c>
      <c r="B47" s="80">
        <f>IF(G46="","",IF(G46&gt;0,IF(D47="",A$2,""),""))</f>
      </c>
      <c r="C47" s="80">
        <f>IF(G46="","",IF(G46&gt;0,C46+B47,""))</f>
        <v>80</v>
      </c>
      <c r="D47" s="80">
        <f>IF(E46&gt;D$2-1,IF(G46&lt;G$2,C$2,""),"")</f>
        <v>189</v>
      </c>
      <c r="E47" s="80">
        <f>IF(G47="","",E46-D47/C$2*D$2)</f>
        <v>20</v>
      </c>
      <c r="F47" s="80">
        <f>IF(G46&gt;0,F46,"")</f>
        <v>145</v>
      </c>
      <c r="G47" s="80">
        <f>IF(D47+F47=0,"",IF(G46+D47&gt;E$2,E$2-F47,G46-F47+D47))</f>
        <v>193</v>
      </c>
      <c r="H47" s="80">
        <f>IF(G46&gt;0,IF(E$2-G46-D47&lt;0,E$2-G46-D47,""),"")</f>
        <v>-44</v>
      </c>
    </row>
    <row r="48" spans="1:8" ht="12.75">
      <c r="A48" s="89">
        <f>A47+1</f>
        <v>42</v>
      </c>
      <c r="B48" s="80">
        <f>IF(G47="","",IF(G47&gt;0,IF(D48="",A$2,""),""))</f>
      </c>
      <c r="C48" s="80">
        <f>IF(G47="","",IF(G47&gt;0,C47+B48,""))</f>
        <v>80</v>
      </c>
      <c r="D48" s="80">
        <f>IF(E47&gt;D$2-1,IF(G47&lt;G$2,C$2,""),"")</f>
        <v>189</v>
      </c>
      <c r="E48" s="80">
        <f>IF(G48="","",E47-D48/C$2*D$2)</f>
        <v>10</v>
      </c>
      <c r="F48" s="80">
        <f>IF(G47&gt;0,F47,"")</f>
        <v>145</v>
      </c>
      <c r="G48" s="80">
        <f>IF(D48+F48=0,"",IF(G47+D48&gt;E$2,E$2-F48,G47-F48+D48))</f>
        <v>193</v>
      </c>
      <c r="H48" s="80">
        <f>IF(G47&gt;0,IF(E$2-G47-D48&lt;0,E$2-G47-D48,""),"")</f>
        <v>-44</v>
      </c>
    </row>
    <row r="49" spans="1:8" ht="12.75">
      <c r="A49" s="89">
        <f>A48+1</f>
        <v>43</v>
      </c>
      <c r="B49" s="80">
        <f>IF(G48="","",IF(G48&gt;0,IF(D49="",A$2,""),""))</f>
      </c>
      <c r="C49" s="80">
        <f>IF(G48="","",IF(G48&gt;0,C48+B49,""))</f>
        <v>80</v>
      </c>
      <c r="D49" s="80">
        <f>IF(E48&gt;D$2-1,IF(G48&lt;G$2,C$2,""),"")</f>
        <v>189</v>
      </c>
      <c r="E49" s="80">
        <f>IF(G49="","",E48-D49/C$2*D$2)</f>
        <v>0</v>
      </c>
      <c r="F49" s="80">
        <f>IF(G48&gt;0,F48,"")</f>
        <v>145</v>
      </c>
      <c r="G49" s="80">
        <f>IF(D49+F49=0,"",IF(G48+D49&gt;E$2,E$2-F49,G48-F49+D49))</f>
        <v>193</v>
      </c>
      <c r="H49" s="80">
        <f>IF(G48&gt;0,IF(E$2-G48-D49&lt;0,E$2-G48-D49,""),"")</f>
        <v>-44</v>
      </c>
    </row>
    <row r="50" spans="1:8" ht="12.75">
      <c r="A50" s="89">
        <f>A49+1</f>
        <v>44</v>
      </c>
      <c r="B50" s="80">
        <f>IF(G49="","",IF(G49&gt;0,IF(D50="",A$2,""),""))</f>
        <v>80</v>
      </c>
      <c r="C50" s="80">
        <f>IF(G49="","",IF(G49&gt;0,C49+B50,""))</f>
        <v>160</v>
      </c>
      <c r="D50" s="80">
        <f>IF(E49&gt;D$2-1,IF(G49&lt;G$2,C$2,""),"")</f>
      </c>
      <c r="E50" s="80">
        <f>IF(G50="","",E49-D50/C$2*D$2)</f>
        <v>0</v>
      </c>
      <c r="F50" s="80">
        <f>IF(G49&gt;0,F49,"")</f>
        <v>145</v>
      </c>
      <c r="G50" s="80">
        <f>IF(D50+F50=0,"",IF(G49+D50&gt;E$2,E$2-F50,G49-F50+D50))</f>
        <v>48</v>
      </c>
      <c r="H50" s="80">
        <f>IF(G49&gt;0,IF(E$2-G49-D50&lt;0,E$2-G49-D50,""),"")</f>
      </c>
    </row>
    <row r="51" spans="1:8" ht="12.75">
      <c r="A51" s="89">
        <f>A50+1</f>
        <v>45</v>
      </c>
      <c r="B51" s="80">
        <f>IF(G50="","",IF(G50&gt;0,IF(D51="",A$2,""),""))</f>
        <v>80</v>
      </c>
      <c r="C51" s="80">
        <f>IF(G50="","",IF(G50&gt;0,C50+B51,""))</f>
        <v>240</v>
      </c>
      <c r="D51" s="80">
        <f>IF(E50&gt;D$2-1,IF(G50&lt;G$2,C$2,""),"")</f>
      </c>
      <c r="E51" s="80">
        <f>IF(G51="","",E50-D51/C$2*D$2)</f>
        <v>0</v>
      </c>
      <c r="F51" s="80">
        <f>IF(G50&gt;0,F50,"")</f>
        <v>145</v>
      </c>
      <c r="G51" s="80">
        <f>IF(D51+F51=0,"",IF(G50+D51&gt;E$2,E$2-F51,G50-F51+D51))</f>
        <v>-97</v>
      </c>
      <c r="H51" s="80">
        <f>IF(G50&gt;0,IF(E$2-G50-D51&lt;0,E$2-G50-D51,""),"")</f>
      </c>
    </row>
    <row r="52" spans="1:8" ht="12.75">
      <c r="A52" s="89">
        <f>A51+1</f>
        <v>46</v>
      </c>
      <c r="B52" s="80">
        <f>IF(G51="","",IF(G51&gt;0,IF(D52="",A$2,""),""))</f>
      </c>
      <c r="C52" s="80">
        <f>IF(G51="","",IF(G51&gt;0,C51+B52,""))</f>
      </c>
      <c r="D52" s="80">
        <f>IF(E51&gt;D$2-1,IF(G51&lt;G$2,C$2,""),"")</f>
      </c>
      <c r="E52" s="80">
        <f>IF(G52="","",E51-D52/C$2*D$2)</f>
      </c>
      <c r="F52" s="80">
        <f>IF(G51&gt;0,F51,"")</f>
      </c>
      <c r="G52" s="80">
        <f>IF(D52+F52=0,"",IF(G51+D52&gt;E$2,E$2-F52,G51-F52+D52))</f>
      </c>
      <c r="H52" s="80">
        <f>IF(G51&gt;0,IF(E$2-G51-D52&lt;0,E$2-G51-D52,""),"")</f>
      </c>
    </row>
    <row r="53" spans="1:8" ht="12.75">
      <c r="A53" s="89">
        <f>A52+1</f>
        <v>47</v>
      </c>
      <c r="B53" s="80">
        <f>IF(G52="","",IF(G52&gt;0,IF(D53="",A$2,""),""))</f>
      </c>
      <c r="C53" s="80">
        <f>IF(G52="","",IF(G52&gt;0,C52+B53,""))</f>
      </c>
      <c r="D53" s="80">
        <f>IF(E52&gt;D$2-1,IF(G52&lt;G$2,C$2,""),"")</f>
      </c>
      <c r="E53" s="80">
        <f>IF(G53="","",E52-D53/C$2*D$2)</f>
      </c>
      <c r="F53" s="80">
        <f>IF(G52&gt;0,F52,"")</f>
      </c>
      <c r="G53" s="80">
        <f>IF(D53+F53=0,"",IF(G52+D53&gt;E$2,E$2-F53,G52-F53+D53))</f>
      </c>
      <c r="H53" s="80">
        <f>IF(G52&gt;0,IF(E$2-G52-D53&lt;0,E$2-G52-D53,""),"")</f>
      </c>
    </row>
    <row r="54" spans="1:8" ht="12.75">
      <c r="A54" s="89">
        <f>A53+1</f>
        <v>48</v>
      </c>
      <c r="B54" s="80">
        <f>IF(G53="","",IF(G53&gt;0,IF(D54="",A$2,""),""))</f>
      </c>
      <c r="C54" s="80">
        <f>IF(G53="","",IF(G53&gt;0,C53+B54,""))</f>
      </c>
      <c r="D54" s="80">
        <f>IF(E53&gt;D$2-1,IF(G53&lt;G$2,C$2,""),"")</f>
      </c>
      <c r="E54" s="80">
        <f>IF(G54="","",E53-D54/C$2*D$2)</f>
      </c>
      <c r="F54" s="80">
        <f>IF(G53&gt;0,F53,"")</f>
      </c>
      <c r="G54" s="80">
        <f>IF(D54+F54=0,"",IF(G53+D54&gt;E$2,E$2-F54,G53-F54+D54))</f>
      </c>
      <c r="H54" s="80">
        <f>IF(G53&gt;0,IF(E$2-G53-D54&lt;0,E$2-G53-D54,""),"")</f>
      </c>
    </row>
    <row r="55" spans="1:8" ht="12.75">
      <c r="A55" s="89">
        <f>A54+1</f>
        <v>49</v>
      </c>
      <c r="B55" s="80">
        <f>IF(G54="","",IF(G54&gt;0,IF(D55="",A$2,""),""))</f>
      </c>
      <c r="C55" s="80">
        <f>IF(G54="","",IF(G54&gt;0,C54+B55,""))</f>
      </c>
      <c r="D55" s="80">
        <f>IF(E54&gt;D$2-1,IF(G54&lt;G$2,C$2,""),"")</f>
      </c>
      <c r="E55" s="80">
        <f>IF(G55="","",E54-D55/C$2*D$2)</f>
      </c>
      <c r="F55" s="80">
        <f>IF(G54&gt;0,F54,"")</f>
      </c>
      <c r="G55" s="80">
        <f>IF(D55+F55=0,"",IF(G54+D55&gt;E$2,E$2-F55,G54-F55+D55))</f>
      </c>
      <c r="H55" s="80">
        <f>IF(G54&gt;0,IF(E$2-G54-D55&lt;0,E$2-G54-D55,""),"")</f>
      </c>
    </row>
    <row r="56" spans="1:8" ht="12.75">
      <c r="A56" s="89">
        <f>A55+1</f>
        <v>50</v>
      </c>
      <c r="B56" s="80">
        <f>IF(G55="","",IF(G55&gt;0,IF(D56="",A$2,""),""))</f>
      </c>
      <c r="C56" s="80">
        <f>IF(G55="","",IF(G55&gt;0,C55+B56,""))</f>
      </c>
      <c r="D56" s="80">
        <f>IF(E55&gt;D$2-1,IF(G55&lt;G$2,C$2,""),"")</f>
      </c>
      <c r="E56" s="80">
        <f>IF(G56="","",E55-D56/C$2*D$2)</f>
      </c>
      <c r="F56" s="80">
        <f>IF(G55&gt;0,F55,"")</f>
      </c>
      <c r="G56" s="80">
        <f>IF(D56+F56=0,"",IF(G55+D56&gt;E$2,E$2-F56,G55-F56+D56))</f>
      </c>
      <c r="H56" s="80">
        <f>IF(G55&gt;0,IF(E$2-G55-D56&lt;0,E$2-G55-D56,""),"")</f>
      </c>
    </row>
    <row r="57" spans="1:8" ht="12.75">
      <c r="A57" s="89">
        <f>A56+1</f>
        <v>51</v>
      </c>
      <c r="B57" s="80">
        <f>IF(G56="","",IF(G56&gt;0,IF(D57="",A$2,""),""))</f>
      </c>
      <c r="C57" s="80">
        <f>IF(G56="","",IF(G56&gt;0,C56+B57,""))</f>
      </c>
      <c r="D57" s="80">
        <f>IF(E56&gt;D$2-1,IF(G56&lt;G$2,C$2,""),"")</f>
      </c>
      <c r="E57" s="80">
        <f>IF(G57="","",E56-D57/C$2*D$2)</f>
      </c>
      <c r="F57" s="80">
        <f>IF(G56&gt;0,F56,"")</f>
      </c>
      <c r="G57" s="80">
        <f>IF(D57+F57=0,"",IF(G56+D57&gt;E$2,E$2-F57,G56-F57+D57))</f>
      </c>
      <c r="H57" s="80">
        <f>IF(G56&gt;0,IF(E$2-G56-D57&lt;0,E$2-G56-D57,""),"")</f>
      </c>
    </row>
    <row r="58" spans="1:8" ht="12.75">
      <c r="A58" s="89">
        <f>A57+1</f>
        <v>52</v>
      </c>
      <c r="B58" s="80">
        <f>IF(G57="","",IF(G57&gt;0,IF(D58="",A$2,""),""))</f>
      </c>
      <c r="C58" s="80">
        <f>IF(G57="","",IF(G57&gt;0,C57+B58,""))</f>
      </c>
      <c r="D58" s="80">
        <f>IF(E57&gt;D$2-1,IF(G57&lt;G$2,C$2,""),"")</f>
      </c>
      <c r="E58" s="80">
        <f>IF(G58="","",E57-D58/C$2*D$2)</f>
      </c>
      <c r="F58" s="80">
        <f>IF(G57&gt;0,F57,"")</f>
      </c>
      <c r="G58" s="80">
        <f>IF(D58+F58=0,"",IF(G57+D58&gt;E$2,E$2-F58,G57-F58+D58))</f>
      </c>
      <c r="H58" s="80">
        <f>IF(G57&gt;0,IF(E$2-G57-D58&lt;0,E$2-G57-D58,""),"")</f>
      </c>
    </row>
    <row r="59" spans="1:8" ht="12.75">
      <c r="A59" s="89">
        <f>A58+1</f>
        <v>53</v>
      </c>
      <c r="B59" s="80">
        <f>IF(G58="","",IF(G58&gt;0,IF(D59="",A$2,""),""))</f>
      </c>
      <c r="C59" s="80">
        <f>IF(G58="","",IF(G58&gt;0,C58+B59,""))</f>
      </c>
      <c r="D59" s="80">
        <f>IF(E58&gt;D$2-1,IF(G58&lt;G$2,C$2,""),"")</f>
      </c>
      <c r="E59" s="80">
        <f>IF(G59="","",E58-D59/C$2*D$2)</f>
      </c>
      <c r="F59" s="80">
        <f>IF(G58&gt;0,F58,"")</f>
      </c>
      <c r="G59" s="80">
        <f>IF(D59+F59=0,"",IF(G58+D59&gt;E$2,E$2-F59,G58-F59+D59))</f>
      </c>
      <c r="H59" s="80">
        <f>IF(G58&gt;0,IF(E$2-G58-D59&lt;0,E$2-G58-D59,""),"")</f>
      </c>
    </row>
    <row r="60" spans="1:8" ht="12.75">
      <c r="A60" s="89">
        <f>A59+1</f>
        <v>54</v>
      </c>
      <c r="B60" s="80">
        <f>IF(G59="","",IF(G59&gt;0,IF(D60="",A$2,""),""))</f>
      </c>
      <c r="C60" s="80">
        <f>IF(G59="","",IF(G59&gt;0,C59+B60,""))</f>
      </c>
      <c r="D60" s="80">
        <f>IF(E59&gt;D$2-1,IF(G59&lt;G$2,C$2,""),"")</f>
      </c>
      <c r="E60" s="80">
        <f>IF(G60="","",E59-D60/C$2*D$2)</f>
      </c>
      <c r="F60" s="80">
        <f>IF(G59&gt;0,F59,"")</f>
      </c>
      <c r="G60" s="80">
        <f>IF(D60+F60=0,"",IF(G59+D60&gt;E$2,E$2-F60,G59-F60+D60))</f>
      </c>
      <c r="H60" s="80">
        <f>IF(G59&gt;0,IF(E$2-G59-D60&lt;0,E$2-G59-D60,""),"")</f>
      </c>
    </row>
    <row r="61" spans="1:8" ht="12.75">
      <c r="A61" s="89">
        <f>A60+1</f>
        <v>55</v>
      </c>
      <c r="B61" s="80">
        <f>IF(G60="","",IF(G60&gt;0,IF(D61="",A$2,""),""))</f>
      </c>
      <c r="C61" s="80">
        <f>IF(G60="","",IF(G60&gt;0,C60+B61,""))</f>
      </c>
      <c r="D61" s="80">
        <f>IF(E60&gt;D$2-1,IF(G60&lt;G$2,C$2,""),"")</f>
      </c>
      <c r="E61" s="80">
        <f>IF(G61="","",E60-D61/C$2*D$2)</f>
      </c>
      <c r="F61" s="80">
        <f>IF(G60&gt;0,F60,"")</f>
      </c>
      <c r="G61" s="80">
        <f>IF(D61+F61=0,"",IF(G60+D61&gt;E$2,E$2-F61,G60-F61+D61))</f>
      </c>
      <c r="H61" s="80">
        <f>IF(G60&gt;0,IF(E$2-G60-D61&lt;0,E$2-G60-D61,""),"")</f>
      </c>
    </row>
    <row r="62" spans="1:8" ht="12.75">
      <c r="A62" s="89">
        <f>A61+1</f>
        <v>56</v>
      </c>
      <c r="B62" s="80">
        <f>IF(G61="","",IF(G61&gt;0,IF(D62="",A$2,""),""))</f>
      </c>
      <c r="C62" s="80">
        <f>IF(G61="","",IF(G61&gt;0,C61+B62,""))</f>
      </c>
      <c r="D62" s="80">
        <f>IF(E61&gt;D$2-1,IF(G61&lt;G$2,C$2,""),"")</f>
      </c>
      <c r="E62" s="80">
        <f>IF(G62="","",E61-D62/C$2*D$2)</f>
      </c>
      <c r="F62" s="80">
        <f>IF(G61&gt;0,F61,"")</f>
      </c>
      <c r="G62" s="80">
        <f>IF(D62+F62=0,"",IF(G61+D62&gt;E$2,E$2-F62,G61-F62+D62))</f>
      </c>
      <c r="H62" s="80">
        <f>IF(G61&gt;0,IF(E$2-G61-D62&lt;0,E$2-G61-D62,""),"")</f>
      </c>
    </row>
    <row r="63" spans="1:8" ht="12.75">
      <c r="A63" s="89">
        <f>A62+1</f>
        <v>57</v>
      </c>
      <c r="B63" s="80">
        <f>IF(G62="","",IF(G62&gt;0,IF(D63="",A$2,""),""))</f>
      </c>
      <c r="C63" s="80">
        <f>IF(G62="","",IF(G62&gt;0,C62+B63,""))</f>
      </c>
      <c r="D63" s="80">
        <f>IF(E62&gt;D$2-1,IF(G62&lt;G$2,C$2,""),"")</f>
      </c>
      <c r="E63" s="80">
        <f>IF(G63="","",E62-D63/C$2*D$2)</f>
      </c>
      <c r="F63" s="80">
        <f>IF(G62&gt;0,F62,"")</f>
      </c>
      <c r="G63" s="80">
        <f>IF(D63+F63=0,"",IF(G62+D63&gt;E$2,E$2-F63,G62-F63+D63))</f>
      </c>
      <c r="H63" s="80">
        <f>IF(G62&gt;0,IF(E$2-G62-D63&lt;0,E$2-G62-D63,""),"")</f>
      </c>
    </row>
    <row r="64" spans="1:8" ht="12.75">
      <c r="A64" s="89">
        <f>A63+1</f>
        <v>58</v>
      </c>
      <c r="B64" s="80">
        <f>IF(G63="","",IF(G63&gt;0,IF(D64="",A$2,""),""))</f>
      </c>
      <c r="C64" s="80">
        <f>IF(G63="","",IF(G63&gt;0,C63+B64,""))</f>
      </c>
      <c r="D64" s="80">
        <f>IF(E63&gt;D$2-1,IF(G63&lt;G$2,C$2,""),"")</f>
      </c>
      <c r="E64" s="80">
        <f>IF(G64="","",E63-D64/C$2*D$2)</f>
      </c>
      <c r="F64" s="80">
        <f>IF(G63&gt;0,F63,"")</f>
      </c>
      <c r="G64" s="80">
        <f>IF(D64+F64=0,"",IF(G63+D64&gt;E$2,E$2-F64,G63-F64+D64))</f>
      </c>
      <c r="H64" s="80">
        <f>IF(G63&gt;0,IF(E$2-G63-D64&lt;0,E$2-G63-D64,""),"")</f>
      </c>
    </row>
    <row r="65" spans="1:8" ht="12.75">
      <c r="A65" s="89">
        <f>A64+1</f>
        <v>59</v>
      </c>
      <c r="B65" s="80">
        <f>IF(G64="","",IF(G64&gt;0,IF(D65="",A$2,""),""))</f>
      </c>
      <c r="C65" s="80">
        <f>IF(G64="","",IF(G64&gt;0,C64+B65,""))</f>
      </c>
      <c r="D65" s="80">
        <f>IF(E64&gt;D$2-1,IF(G64&lt;G$2,C$2,""),"")</f>
      </c>
      <c r="E65" s="80">
        <f>IF(G65="","",E64-D65/C$2*D$2)</f>
      </c>
      <c r="F65" s="80">
        <f>IF(G64&gt;0,F64,"")</f>
      </c>
      <c r="G65" s="80">
        <f>IF(D65+F65=0,"",IF(G64+D65&gt;E$2,E$2-F65,G64-F65+D65))</f>
      </c>
      <c r="H65" s="80">
        <f>IF(G64&gt;0,IF(E$2-G64-D65&lt;0,E$2-G64-D65,""),"")</f>
      </c>
    </row>
    <row r="66" spans="1:8" ht="12.75">
      <c r="A66" s="89">
        <f>A65+1</f>
        <v>60</v>
      </c>
      <c r="B66" s="80">
        <f>IF(G65="","",IF(G65&gt;0,IF(D66="",A$2,""),""))</f>
      </c>
      <c r="C66" s="80">
        <f>IF(G65="","",IF(G65&gt;0,C65+B66,""))</f>
      </c>
      <c r="D66" s="80">
        <f>IF(E65&gt;D$2-1,IF(G65&lt;G$2,C$2,""),"")</f>
      </c>
      <c r="E66" s="80">
        <f>IF(G66="","",E65-D66/C$2*D$2)</f>
      </c>
      <c r="F66" s="80">
        <f>IF(G65&gt;0,F65,"")</f>
      </c>
      <c r="G66" s="80">
        <f>IF(D66+F66=0,"",IF(G65+D66&gt;E$2,E$2-F66,G65-F66+D66))</f>
      </c>
      <c r="H66" s="80">
        <f>IF(G65&gt;0,IF(E$2-G65-D66&lt;0,E$2-G65-D66,""),"")</f>
      </c>
    </row>
    <row r="67" spans="1:8" ht="12.75">
      <c r="A67" s="89">
        <f>A66+1</f>
        <v>61</v>
      </c>
      <c r="B67" s="80">
        <f>IF(G66="","",IF(G66&gt;0,IF(D67="",A$2,""),""))</f>
      </c>
      <c r="C67" s="80">
        <f>IF(G66="","",IF(G66&gt;0,C66+B67,""))</f>
      </c>
      <c r="D67" s="80">
        <f>IF(E66&gt;D$2-1,IF(G66&lt;G$2,C$2,""),"")</f>
      </c>
      <c r="E67" s="80">
        <f>IF(G67="","",E66-D67/C$2*D$2)</f>
      </c>
      <c r="F67" s="80">
        <f>IF(G66&gt;0,F66,"")</f>
      </c>
      <c r="G67" s="80">
        <f>IF(D67+F67=0,"",IF(G66+D67&gt;E$2,E$2-F67,G66-F67+D67))</f>
      </c>
      <c r="H67" s="80">
        <f>IF(G66&gt;0,IF(E$2-G66-D67&lt;0,E$2-G66-D67,""),"")</f>
      </c>
    </row>
    <row r="68" spans="1:8" ht="12.75">
      <c r="A68" s="89">
        <f>A67+1</f>
        <v>62</v>
      </c>
      <c r="B68" s="80">
        <f>IF(G67="","",IF(G67&gt;0,IF(D68="",A$2,""),""))</f>
      </c>
      <c r="C68" s="80">
        <f>IF(G67="","",IF(G67&gt;0,C67+B68,""))</f>
      </c>
      <c r="D68" s="80">
        <f>IF(E67&gt;D$2-1,IF(G67&lt;G$2,C$2,""),"")</f>
      </c>
      <c r="E68" s="80">
        <f>IF(G68="","",E67-D68/C$2*D$2)</f>
      </c>
      <c r="F68" s="80">
        <f>IF(G67&gt;0,F67,"")</f>
      </c>
      <c r="G68" s="80">
        <f>IF(D68+F68=0,"",IF(G67+D68&gt;E$2,E$2-F68,G67-F68+D68))</f>
      </c>
      <c r="H68" s="80">
        <f>IF(G67&gt;0,IF(E$2-G67-D68&lt;0,E$2-G67-D68,""),"")</f>
      </c>
    </row>
    <row r="69" spans="1:8" ht="12.75">
      <c r="A69" s="89">
        <f>A68+1</f>
        <v>63</v>
      </c>
      <c r="B69" s="80">
        <f>IF(G68="","",IF(G68&gt;0,IF(D69="",A$2,""),""))</f>
      </c>
      <c r="C69" s="80">
        <f>IF(G68="","",IF(G68&gt;0,C68+B69,""))</f>
      </c>
      <c r="D69" s="80">
        <f>IF(E68&gt;D$2-1,IF(G68&lt;G$2,C$2,""),"")</f>
      </c>
      <c r="E69" s="80">
        <f>IF(G69="","",E68-D69/C$2*D$2)</f>
      </c>
      <c r="F69" s="80">
        <f>IF(G68&gt;0,F68,"")</f>
      </c>
      <c r="G69" s="80">
        <f>IF(D69+F69=0,"",IF(G68+D69&gt;E$2,E$2-F69,G68-F69+D69))</f>
      </c>
      <c r="H69" s="80">
        <f>IF(G68&gt;0,IF(E$2-G68-D69&lt;0,E$2-G68-D69,""),"")</f>
      </c>
    </row>
    <row r="70" spans="1:8" ht="12.75">
      <c r="A70" s="89">
        <f>A69+1</f>
        <v>64</v>
      </c>
      <c r="B70" s="80">
        <f>IF(G69="","",IF(G69&gt;0,IF(D70="",A$2,""),""))</f>
      </c>
      <c r="C70" s="80">
        <f>IF(G69="","",IF(G69&gt;0,C69+B70,""))</f>
      </c>
      <c r="D70" s="80">
        <f>IF(E69&gt;D$2-1,IF(G69&lt;G$2,C$2,""),"")</f>
      </c>
      <c r="E70" s="80">
        <f>IF(G70="","",E69-D70/C$2*D$2)</f>
      </c>
      <c r="F70" s="80">
        <f>IF(G69&gt;0,F69,"")</f>
      </c>
      <c r="G70" s="80">
        <f>IF(D70+F70=0,"",IF(G69+D70&gt;E$2,E$2-F70,G69-F70+D70))</f>
      </c>
      <c r="H70" s="80">
        <f>IF(G69&gt;0,IF(E$2-G69-D70&lt;0,E$2-G69-D70,""),"")</f>
      </c>
    </row>
    <row r="71" spans="1:8" ht="12.75">
      <c r="A71" s="89">
        <f>A70+1</f>
        <v>65</v>
      </c>
      <c r="B71" s="80">
        <f>IF(G70="","",IF(G70&gt;0,IF(D71="",A$2,""),""))</f>
      </c>
      <c r="C71" s="80">
        <f>IF(G70="","",IF(G70&gt;0,C70+B71,""))</f>
      </c>
      <c r="D71" s="80">
        <f>IF(E70&gt;D$2-1,IF(G70&lt;G$2,C$2,""),"")</f>
      </c>
      <c r="E71" s="80">
        <f>IF(G71="","",E70-D71/C$2*D$2)</f>
      </c>
      <c r="F71" s="80">
        <f>IF(G70&gt;0,F70,"")</f>
      </c>
      <c r="G71" s="80">
        <f>IF(D71+F71=0,"",IF(G70+D71&gt;E$2,E$2-F71,G70-F71+D71))</f>
      </c>
      <c r="H71" s="80">
        <f>IF(G70&gt;0,IF(E$2-G70-D71&lt;0,E$2-G70-D71,""),"")</f>
      </c>
    </row>
    <row r="72" spans="1:8" ht="12.75">
      <c r="A72" s="89">
        <f>A71+1</f>
        <v>66</v>
      </c>
      <c r="B72" s="80">
        <f>IF(G71="","",IF(G71&gt;0,IF(D72="",A$2,""),""))</f>
      </c>
      <c r="C72" s="80">
        <f>IF(G71="","",IF(G71&gt;0,C71+B72,""))</f>
      </c>
      <c r="D72" s="80">
        <f>IF(E71&gt;D$2-1,IF(G71&lt;G$2,C$2,""),"")</f>
      </c>
      <c r="E72" s="80">
        <f>IF(G72="","",E71-D72/C$2*D$2)</f>
      </c>
      <c r="F72" s="80">
        <f>IF(G71&gt;0,F71,"")</f>
      </c>
      <c r="G72" s="80">
        <f>IF(D72+F72=0,"",IF(G71+D72&gt;E$2,E$2-F72,G71-F72+D72))</f>
      </c>
      <c r="H72" s="80">
        <f>IF(G71&gt;0,IF(E$2-G71-D72&lt;0,E$2-G71-D72,""),"")</f>
      </c>
    </row>
    <row r="73" spans="1:8" ht="12.75">
      <c r="A73" s="89">
        <f>A72+1</f>
        <v>67</v>
      </c>
      <c r="B73" s="80">
        <f>IF(G72="","",IF(G72&gt;0,IF(D73="",A$2,""),""))</f>
      </c>
      <c r="C73" s="80">
        <f>IF(G72="","",IF(G72&gt;0,C72+B73,""))</f>
      </c>
      <c r="D73" s="80">
        <f>IF(E72&gt;D$2-1,IF(G72&lt;G$2,C$2,""),"")</f>
      </c>
      <c r="E73" s="80">
        <f>IF(G73="","",E72-D73/C$2*D$2)</f>
      </c>
      <c r="F73" s="80">
        <f>IF(G72&gt;0,F72,"")</f>
      </c>
      <c r="G73" s="80">
        <f>IF(D73+F73=0,"",IF(G72+D73&gt;E$2,E$2-F73,G72-F73+D73))</f>
      </c>
      <c r="H73" s="80">
        <f>IF(G72&gt;0,IF(E$2-G72-D73&lt;0,E$2-G72-D73,""),"")</f>
      </c>
    </row>
    <row r="74" spans="1:8" ht="12.75">
      <c r="A74" s="89">
        <f>A73+1</f>
        <v>68</v>
      </c>
      <c r="B74" s="80">
        <f>IF(G73="","",IF(G73&gt;0,IF(D74="",A$2,""),""))</f>
      </c>
      <c r="C74" s="80">
        <f>IF(G73="","",IF(G73&gt;0,C73+B74,""))</f>
      </c>
      <c r="D74" s="80">
        <f>IF(E73&gt;D$2-1,IF(G73&lt;G$2,C$2,""),"")</f>
      </c>
      <c r="E74" s="80">
        <f>IF(G74="","",E73-D74/C$2*D$2)</f>
      </c>
      <c r="F74" s="80">
        <f>IF(G73&gt;0,F73,"")</f>
      </c>
      <c r="G74" s="80">
        <f>IF(D74+F74=0,"",IF(G73+D74&gt;E$2,E$2-F74,G73-F74+D74))</f>
      </c>
      <c r="H74" s="80">
        <f>IF(G73&gt;0,IF(E$2-G73-D74&lt;0,E$2-G73-D74,""),"")</f>
      </c>
    </row>
    <row r="75" spans="1:8" ht="12.75">
      <c r="A75" s="89">
        <f>A74+1</f>
        <v>69</v>
      </c>
      <c r="B75" s="80">
        <f>IF(G74="","",IF(G74&gt;0,IF(D75="",A$2,""),""))</f>
      </c>
      <c r="C75" s="80">
        <f>IF(G74="","",IF(G74&gt;0,C74+B75,""))</f>
      </c>
      <c r="D75" s="80">
        <f>IF(E74&gt;D$2-1,IF(G74&lt;G$2,C$2,""),"")</f>
      </c>
      <c r="E75" s="80">
        <f>IF(G75="","",E74-D75/C$2*D$2)</f>
      </c>
      <c r="F75" s="80">
        <f>IF(G74&gt;0,F74,"")</f>
      </c>
      <c r="G75" s="80">
        <f>IF(D75+F75=0,"",IF(G74+D75&gt;E$2,E$2-F75,G74-F75+D75))</f>
      </c>
      <c r="H75" s="80">
        <f>IF(G74&gt;0,IF(E$2-G74-D75&lt;0,E$2-G74-D75,""),"")</f>
      </c>
    </row>
    <row r="76" spans="1:8" ht="12.75">
      <c r="A76" s="89">
        <f>A75+1</f>
        <v>70</v>
      </c>
      <c r="B76" s="80">
        <f>IF(G75="","",IF(G75&gt;0,IF(D76="",A$2,""),""))</f>
      </c>
      <c r="C76" s="80">
        <f>IF(G75="","",IF(G75&gt;0,C75+B76,""))</f>
      </c>
      <c r="D76" s="80">
        <f>IF(E75&gt;D$2-1,IF(G75&lt;G$2,C$2,""),"")</f>
      </c>
      <c r="E76" s="80">
        <f>IF(G76="","",E75-D76/C$2*D$2)</f>
      </c>
      <c r="F76" s="80">
        <f>IF(G75&gt;0,F75,"")</f>
      </c>
      <c r="G76" s="80">
        <f>IF(D76+F76=0,"",IF(G75+D76&gt;E$2,E$2-F76,G75-F76+D76))</f>
      </c>
      <c r="H76" s="80">
        <f>IF(G75&gt;0,IF(E$2-G75-D76&lt;0,E$2-G75-D76,""),"")</f>
      </c>
    </row>
    <row r="77" spans="1:8" ht="12.75">
      <c r="A77" s="89">
        <f>A76+1</f>
        <v>71</v>
      </c>
      <c r="B77" s="80">
        <f>IF(G76="","",IF(G76&gt;0,IF(D77="",A$2,""),""))</f>
      </c>
      <c r="C77" s="80">
        <f>IF(G76="","",IF(G76&gt;0,C76+B77,""))</f>
      </c>
      <c r="D77" s="80">
        <f>IF(E76&gt;D$2-1,IF(G76&lt;G$2,C$2,""),"")</f>
      </c>
      <c r="E77" s="80">
        <f>IF(G77="","",E76-D77/C$2*D$2)</f>
      </c>
      <c r="F77" s="80">
        <f>IF(G76&gt;0,F76,"")</f>
      </c>
      <c r="G77" s="80">
        <f>IF(D77+F77=0,"",IF(G76+D77&gt;E$2,E$2-F77,G76-F77+D77))</f>
      </c>
      <c r="H77" s="80">
        <f>IF(G76&gt;0,IF(E$2-G76-D77&lt;0,E$2-G76-D77,""),"")</f>
      </c>
    </row>
    <row r="78" spans="1:8" ht="12.75">
      <c r="A78" s="89">
        <f>A77+1</f>
        <v>72</v>
      </c>
      <c r="B78" s="80">
        <f>IF(G77="","",IF(G77&gt;0,IF(D78="",A$2,""),""))</f>
      </c>
      <c r="C78" s="80">
        <f>IF(G77="","",IF(G77&gt;0,C77+B78,""))</f>
      </c>
      <c r="D78" s="80">
        <f>IF(E77&gt;D$2-1,IF(G77&lt;G$2,C$2,""),"")</f>
      </c>
      <c r="E78" s="80">
        <f>IF(G78="","",E77-D78/C$2*D$2)</f>
      </c>
      <c r="F78" s="80">
        <f>IF(G77&gt;0,F77,"")</f>
      </c>
      <c r="G78" s="80">
        <f>IF(D78+F78=0,"",IF(G77+D78&gt;E$2,E$2-F78,G77-F78+D78))</f>
      </c>
      <c r="H78" s="80">
        <f>IF(G77&gt;0,IF(E$2-G77-D78&lt;0,E$2-G77-D78,""),"")</f>
      </c>
    </row>
    <row r="79" spans="1:8" ht="12.75">
      <c r="A79" s="89">
        <f>A78+1</f>
        <v>73</v>
      </c>
      <c r="B79" s="80">
        <f>IF(G78="","",IF(G78&gt;0,IF(D79="",A$2,""),""))</f>
      </c>
      <c r="C79" s="80">
        <f>IF(G78="","",IF(G78&gt;0,C78+B79,""))</f>
      </c>
      <c r="D79" s="80">
        <f>IF(E78&gt;D$2-1,IF(G78&lt;G$2,C$2,""),"")</f>
      </c>
      <c r="E79" s="80">
        <f>IF(G79="","",E78-D79/C$2*D$2)</f>
      </c>
      <c r="F79" s="80">
        <f>IF(G78&gt;0,F78,"")</f>
      </c>
      <c r="G79" s="80">
        <f>IF(D79+F79=0,"",IF(G78+D79&gt;E$2,E$2-F79,G78-F79+D79))</f>
      </c>
      <c r="H79" s="80">
        <f>IF(G78&gt;0,IF(E$2-G78-D79&lt;0,E$2-G78-D79,""),"")</f>
      </c>
    </row>
    <row r="80" spans="1:8" ht="12.75">
      <c r="A80" s="89">
        <f>A79+1</f>
        <v>74</v>
      </c>
      <c r="B80" s="80">
        <f>IF(G79="","",IF(G79&gt;0,IF(D80="",A$2,""),""))</f>
      </c>
      <c r="C80" s="80">
        <f>IF(G79="","",IF(G79&gt;0,C79+B80,""))</f>
      </c>
      <c r="D80" s="80">
        <f>IF(E79&gt;D$2-1,IF(G79&lt;G$2,C$2,""),"")</f>
      </c>
      <c r="E80" s="80">
        <f>IF(G80="","",E79-D80/C$2*D$2)</f>
      </c>
      <c r="F80" s="80">
        <f>IF(G79&gt;0,F79,"")</f>
      </c>
      <c r="G80" s="80">
        <f>IF(D80+F80=0,"",IF(G79+D80&gt;E$2,E$2-F80,G79-F80+D80))</f>
      </c>
      <c r="H80" s="80">
        <f>IF(G79&gt;0,IF(E$2-G79-D80&lt;0,E$2-G79-D80,""),"")</f>
      </c>
    </row>
    <row r="81" spans="1:8" ht="12.75">
      <c r="A81" s="89">
        <f>A80+1</f>
        <v>75</v>
      </c>
      <c r="B81" s="80">
        <f>IF(G80="","",IF(G80&gt;0,IF(D81="",A$2,""),""))</f>
      </c>
      <c r="C81" s="80">
        <f>IF(G80="","",IF(G80&gt;0,C80+B81,""))</f>
      </c>
      <c r="D81" s="80">
        <f>IF(E80&gt;D$2-1,IF(G80&lt;G$2,C$2,""),"")</f>
      </c>
      <c r="E81" s="80">
        <f>IF(G81="","",E80-D81/C$2*D$2)</f>
      </c>
      <c r="F81" s="80">
        <f>IF(G80&gt;0,F80,"")</f>
      </c>
      <c r="G81" s="80">
        <f>IF(D81+F81=0,"",IF(G80+D81&gt;E$2,E$2-F81,G80-F81+D81))</f>
      </c>
      <c r="H81" s="80">
        <f>IF(G80&gt;0,IF(E$2-G80-D81&lt;0,E$2-G80-D81,""),"")</f>
      </c>
    </row>
    <row r="82" spans="1:8" ht="12.75">
      <c r="A82" s="89">
        <f>A81+1</f>
        <v>76</v>
      </c>
      <c r="B82" s="80">
        <f>IF(G81="","",IF(G81&gt;0,IF(D82="",A$2,""),""))</f>
      </c>
      <c r="C82" s="80">
        <f>IF(G81="","",IF(G81&gt;0,C81+B82,""))</f>
      </c>
      <c r="D82" s="80">
        <f>IF(E81&gt;D$2-1,IF(G81&lt;G$2,C$2,""),"")</f>
      </c>
      <c r="E82" s="80">
        <f>IF(G82="","",E81-D82/C$2*D$2)</f>
      </c>
      <c r="F82" s="80">
        <f>IF(G81&gt;0,F81,"")</f>
      </c>
      <c r="G82" s="80">
        <f>IF(D82+F82=0,"",IF(G81+D82&gt;E$2,E$2-F82,G81-F82+D82))</f>
      </c>
      <c r="H82" s="80">
        <f>IF(G81&gt;0,IF(E$2-G81-D82&lt;0,E$2-G81-D82,""),"")</f>
      </c>
    </row>
    <row r="83" spans="1:8" ht="12.75">
      <c r="A83" s="89">
        <f>A82+1</f>
        <v>77</v>
      </c>
      <c r="B83" s="80">
        <f>IF(G82="","",IF(G82&gt;0,IF(D83="",A$2,""),""))</f>
      </c>
      <c r="C83" s="80">
        <f>IF(G82="","",IF(G82&gt;0,C82+B83,""))</f>
      </c>
      <c r="D83" s="80">
        <f>IF(E82&gt;D$2-1,IF(G82&lt;G$2,C$2,""),"")</f>
      </c>
      <c r="E83" s="80">
        <f>IF(G83="","",E82-D83/C$2*D$2)</f>
      </c>
      <c r="F83" s="80">
        <f>IF(G82&gt;0,F82,"")</f>
      </c>
      <c r="G83" s="80">
        <f>IF(D83+F83=0,"",IF(G82+D83&gt;E$2,E$2-F83,G82-F83+D83))</f>
      </c>
      <c r="H83" s="80">
        <f>IF(G82&gt;0,IF(E$2-G82-D83&lt;0,E$2-G82-D83,""),"")</f>
      </c>
    </row>
    <row r="84" spans="1:8" ht="12.75">
      <c r="A84" s="89">
        <f>A83+1</f>
        <v>78</v>
      </c>
      <c r="B84" s="80">
        <f>IF(G83="","",IF(G83&gt;0,IF(D84="",A$2,""),""))</f>
      </c>
      <c r="C84" s="80">
        <f>IF(G83="","",IF(G83&gt;0,C83+B84,""))</f>
      </c>
      <c r="D84" s="80">
        <f>IF(E83&gt;D$2-1,IF(G83&lt;G$2,C$2,""),"")</f>
      </c>
      <c r="E84" s="80">
        <f>IF(G84="","",E83-D84/C$2*D$2)</f>
      </c>
      <c r="F84" s="80">
        <f>IF(G83&gt;0,F83,"")</f>
      </c>
      <c r="G84" s="80">
        <f>IF(D84+F84=0,"",IF(G83+D84&gt;E$2,E$2-F84,G83-F84+D84))</f>
      </c>
      <c r="H84" s="80">
        <f>IF(G83&gt;0,IF(E$2-G83-D84&lt;0,E$2-G83-D84,""),"")</f>
      </c>
    </row>
    <row r="85" spans="1:8" ht="12.75">
      <c r="A85" s="89">
        <f>A84+1</f>
        <v>79</v>
      </c>
      <c r="B85" s="80">
        <f>IF(G84="","",IF(G84&gt;0,IF(D85="",A$2,""),""))</f>
      </c>
      <c r="C85" s="80">
        <f>IF(G84="","",IF(G84&gt;0,C84+B85,""))</f>
      </c>
      <c r="D85" s="80">
        <f>IF(E84&gt;D$2-1,IF(G84&lt;G$2,C$2,""),"")</f>
      </c>
      <c r="E85" s="80">
        <f>IF(G85="","",E84-D85/C$2*D$2)</f>
      </c>
      <c r="F85" s="80">
        <f>IF(G84&gt;0,F84,"")</f>
      </c>
      <c r="G85" s="80">
        <f>IF(D85+F85=0,"",IF(G84+D85&gt;E$2,E$2-F85,G84-F85+D85))</f>
      </c>
      <c r="H85" s="80">
        <f>IF(G84&gt;0,IF(E$2-G84-D85&lt;0,E$2-G84-D85,""),"")</f>
      </c>
    </row>
    <row r="86" spans="1:8" ht="12.75">
      <c r="A86" s="89">
        <f>A85+1</f>
        <v>80</v>
      </c>
      <c r="B86" s="80">
        <f>IF(G85="","",IF(G85&gt;0,IF(D86="",A$2,""),""))</f>
      </c>
      <c r="C86" s="80">
        <f>IF(G85="","",IF(G85&gt;0,C85+B86,""))</f>
      </c>
      <c r="D86" s="80">
        <f>IF(E85&gt;D$2-1,IF(G85&lt;G$2,C$2,""),"")</f>
      </c>
      <c r="E86" s="80">
        <f>IF(G86="","",E85-D86/C$2*D$2)</f>
      </c>
      <c r="F86" s="80">
        <f>IF(G85&gt;0,F85,"")</f>
      </c>
      <c r="G86" s="80">
        <f>IF(D86+F86=0,"",IF(G85+D86&gt;E$2,E$2-F86,G85-F86+D86))</f>
      </c>
      <c r="H86" s="80">
        <f>IF(G85&gt;0,IF(E$2-G85-D86&lt;0,E$2-G85-D86,""),"")</f>
      </c>
    </row>
    <row r="87" spans="1:8" ht="12.75">
      <c r="A87" s="89">
        <f>A86+1</f>
        <v>81</v>
      </c>
      <c r="B87" s="80">
        <f>IF(G86="","",IF(G86&gt;0,IF(D87="",A$2,""),""))</f>
      </c>
      <c r="C87" s="80">
        <f>IF(G86="","",IF(G86&gt;0,C86+B87,""))</f>
      </c>
      <c r="D87" s="80">
        <f>IF(E86&gt;D$2-1,IF(G86&lt;G$2,C$2,""),"")</f>
      </c>
      <c r="E87" s="80">
        <f>IF(G87="","",E86-D87/C$2*D$2)</f>
      </c>
      <c r="F87" s="80">
        <f>IF(G86&gt;0,F86,"")</f>
      </c>
      <c r="G87" s="80">
        <f>IF(D87+F87=0,"",IF(G86+D87&gt;E$2,E$2-F87,G86-F87+D87))</f>
      </c>
      <c r="H87" s="80">
        <f>IF(G86&gt;0,IF(E$2-G86-D87&lt;0,E$2-G86-D87,""),"")</f>
      </c>
    </row>
    <row r="88" spans="1:8" ht="12.75">
      <c r="A88" s="89">
        <f>A87+1</f>
        <v>82</v>
      </c>
      <c r="B88" s="80">
        <f>IF(G87="","",IF(G87&gt;0,IF(D88="",A$2,""),""))</f>
      </c>
      <c r="C88" s="80">
        <f>IF(G87="","",IF(G87&gt;0,C87+B88,""))</f>
      </c>
      <c r="D88" s="80">
        <f>IF(E87&gt;D$2-1,IF(G87&lt;G$2,C$2,""),"")</f>
      </c>
      <c r="E88" s="80">
        <f>IF(G88="","",E87-D88/C$2*D$2)</f>
      </c>
      <c r="F88" s="80">
        <f>IF(G87&gt;0,F87,"")</f>
      </c>
      <c r="G88" s="80">
        <f>IF(D88+F88=0,"",IF(G87+D88&gt;E$2,E$2-F88,G87-F88+D88))</f>
      </c>
      <c r="H88" s="80">
        <f>IF(G87&gt;0,IF(E$2-G87-D88&lt;0,E$2-G87-D88,""),"")</f>
      </c>
    </row>
    <row r="89" spans="1:8" ht="12.75">
      <c r="A89" s="89">
        <f>A88+1</f>
        <v>83</v>
      </c>
      <c r="B89" s="80">
        <f>IF(G88="","",IF(G88&gt;0,IF(D89="",A$2,""),""))</f>
      </c>
      <c r="C89" s="80">
        <f>IF(G88="","",IF(G88&gt;0,C88+B89,""))</f>
      </c>
      <c r="D89" s="80">
        <f>IF(E88&gt;D$2-1,IF(G88&lt;G$2,C$2,""),"")</f>
      </c>
      <c r="E89" s="80">
        <f>IF(G89="","",E88-D89/C$2*D$2)</f>
      </c>
      <c r="F89" s="80">
        <f>IF(G88&gt;0,F88,"")</f>
      </c>
      <c r="G89" s="80">
        <f>IF(D89+F89=0,"",IF(G88+D89&gt;E$2,E$2-F89,G88-F89+D89))</f>
      </c>
      <c r="H89" s="80">
        <f>IF(G88&gt;0,IF(E$2-G88-D89&lt;0,E$2-G88-D89,""),"")</f>
      </c>
    </row>
    <row r="90" spans="1:8" ht="12.75">
      <c r="A90" s="89">
        <f>A89+1</f>
        <v>84</v>
      </c>
      <c r="B90" s="80">
        <f>IF(G89="","",IF(G89&gt;0,IF(D90="",A$2,""),""))</f>
      </c>
      <c r="C90" s="80">
        <f>IF(G89="","",IF(G89&gt;0,C89+B90,""))</f>
      </c>
      <c r="D90" s="80">
        <f>IF(E89&gt;D$2-1,IF(G89&lt;G$2,C$2,""),"")</f>
      </c>
      <c r="E90" s="80">
        <f>IF(G90="","",E89-D90/C$2*D$2)</f>
      </c>
      <c r="F90" s="80">
        <f>IF(G89&gt;0,F89,"")</f>
      </c>
      <c r="G90" s="80">
        <f>IF(D90+F90=0,"",IF(G89+D90&gt;E$2,E$2-F90,G89-F90+D90))</f>
      </c>
      <c r="H90" s="80">
        <f>IF(G89&gt;0,IF(E$2-G89-D90&lt;0,E$2-G89-D90,""),"")</f>
      </c>
    </row>
    <row r="91" spans="1:8" ht="12.75">
      <c r="A91" s="89">
        <f>A90+1</f>
        <v>85</v>
      </c>
      <c r="B91" s="80">
        <f>IF(G90="","",IF(G90&gt;0,IF(D91="",A$2,""),""))</f>
      </c>
      <c r="C91" s="80">
        <f>IF(G90="","",IF(G90&gt;0,C90+B91,""))</f>
      </c>
      <c r="D91" s="80">
        <f>IF(E90&gt;D$2-1,IF(G90&lt;G$2,C$2,""),"")</f>
      </c>
      <c r="E91" s="80">
        <f>IF(G91="","",E90-D91/C$2*D$2)</f>
      </c>
      <c r="F91" s="80">
        <f>IF(G90&gt;0,F90,"")</f>
      </c>
      <c r="G91" s="80">
        <f>IF(D91+F91=0,"",IF(G90+D91&gt;E$2,E$2-F91,G90-F91+D91))</f>
      </c>
      <c r="H91" s="80">
        <f>IF(G90&gt;0,IF(E$2-G90-D91&lt;0,E$2-G90-D91,""),"")</f>
      </c>
    </row>
    <row r="92" spans="1:8" ht="12.75">
      <c r="A92" s="89">
        <f>A91+1</f>
        <v>86</v>
      </c>
      <c r="B92" s="80">
        <f>IF(G91="","",IF(G91&gt;0,IF(D92="",A$2,""),""))</f>
      </c>
      <c r="C92" s="80">
        <f>IF(G91="","",IF(G91&gt;0,C91+B92,""))</f>
      </c>
      <c r="D92" s="80">
        <f>IF(E91&gt;D$2-1,IF(G91&lt;G$2,C$2,""),"")</f>
      </c>
      <c r="E92" s="80">
        <f>IF(G92="","",E91-D92/C$2*D$2)</f>
      </c>
      <c r="F92" s="80">
        <f>IF(G91&gt;0,F91,"")</f>
      </c>
      <c r="G92" s="80">
        <f>IF(D92+F92=0,"",IF(G91+D92&gt;E$2,E$2-F92,G91-F92+D92))</f>
      </c>
      <c r="H92" s="80">
        <f>IF(G91&gt;0,IF(E$2-G91-D92&lt;0,E$2-G91-D92,""),"")</f>
      </c>
    </row>
    <row r="93" spans="1:8" ht="12.75">
      <c r="A93" s="89">
        <f>A92+1</f>
        <v>87</v>
      </c>
      <c r="B93" s="80">
        <f>IF(G92="","",IF(G92&gt;0,IF(D93="",A$2,""),""))</f>
      </c>
      <c r="C93" s="80">
        <f>IF(G92="","",IF(G92&gt;0,C92+B93,""))</f>
      </c>
      <c r="D93" s="80">
        <f>IF(E92&gt;D$2-1,IF(G92&lt;G$2,C$2,""),"")</f>
      </c>
      <c r="E93" s="80">
        <f>IF(G93="","",E92-D93/C$2*D$2)</f>
      </c>
      <c r="F93" s="80">
        <f>IF(G92&gt;0,F92,"")</f>
      </c>
      <c r="G93" s="80">
        <f>IF(D93+F93=0,"",IF(G92+D93&gt;E$2,E$2-F93,G92-F93+D93))</f>
      </c>
      <c r="H93" s="80">
        <f>IF(G92&gt;0,IF(E$2-G92-D93&lt;0,E$2-G92-D93,""),"")</f>
      </c>
    </row>
    <row r="94" spans="1:8" ht="12.75">
      <c r="A94" s="89">
        <f>A93+1</f>
        <v>88</v>
      </c>
      <c r="B94" s="80">
        <f>IF(G93="","",IF(G93&gt;0,IF(D94="",A$2,""),""))</f>
      </c>
      <c r="C94" s="80">
        <f>IF(G93="","",IF(G93&gt;0,C93+B94,""))</f>
      </c>
      <c r="D94" s="80">
        <f>IF(E93&gt;D$2-1,IF(G93&lt;G$2,C$2,""),"")</f>
      </c>
      <c r="E94" s="80">
        <f>IF(G94="","",E93-D94/C$2*D$2)</f>
      </c>
      <c r="F94" s="80">
        <f>IF(G93&gt;0,F93,"")</f>
      </c>
      <c r="G94" s="80">
        <f>IF(D94+F94=0,"",IF(G93+D94&gt;E$2,E$2-F94,G93-F94+D94))</f>
      </c>
      <c r="H94" s="80">
        <f>IF(G93&gt;0,IF(E$2-G93-D94&lt;0,E$2-G93-D94,""),"")</f>
      </c>
    </row>
    <row r="95" spans="1:8" ht="12.75">
      <c r="A95" s="89">
        <f>A94+1</f>
        <v>89</v>
      </c>
      <c r="B95" s="80">
        <f>IF(G94="","",IF(G94&gt;0,IF(D95="",A$2,""),""))</f>
      </c>
      <c r="C95" s="80">
        <f>IF(G94="","",IF(G94&gt;0,C94+B95,""))</f>
      </c>
      <c r="D95" s="80">
        <f>IF(E94&gt;D$2-1,IF(G94&lt;G$2,C$2,""),"")</f>
      </c>
      <c r="E95" s="80">
        <f>IF(G95="","",E94-D95/C$2*D$2)</f>
      </c>
      <c r="F95" s="80">
        <f>IF(G94&gt;0,F94,"")</f>
      </c>
      <c r="G95" s="80">
        <f>IF(D95+F95=0,"",IF(G94+D95&gt;E$2,E$2-F95,G94-F95+D95))</f>
      </c>
      <c r="H95" s="80">
        <f>IF(G94&gt;0,IF(E$2-G94-D95&lt;0,E$2-G94-D95,""),"")</f>
      </c>
    </row>
    <row r="96" spans="1:8" ht="12.75">
      <c r="A96" s="89">
        <f>A95+1</f>
        <v>90</v>
      </c>
      <c r="B96" s="80">
        <f>IF(G95="","",IF(G95&gt;0,IF(D96="",A$2,""),""))</f>
      </c>
      <c r="C96" s="80">
        <f>IF(G95="","",IF(G95&gt;0,C95+B96,""))</f>
      </c>
      <c r="D96" s="80">
        <f>IF(E95&gt;D$2-1,IF(G95&lt;G$2,C$2,""),"")</f>
      </c>
      <c r="E96" s="80">
        <f>IF(G96="","",E95-D96/C$2*D$2)</f>
      </c>
      <c r="F96" s="80">
        <f>IF(G95&gt;0,F95,"")</f>
      </c>
      <c r="G96" s="80">
        <f>IF(D96+F96=0,"",IF(G95+D96&gt;E$2,E$2-F96,G95-F96+D96))</f>
      </c>
      <c r="H96" s="80">
        <f>IF(G95&gt;0,IF(E$2-G95-D96&lt;0,E$2-G95-D96,""),"")</f>
      </c>
    </row>
    <row r="97" spans="1:8" ht="12.75">
      <c r="A97" s="89">
        <f>A96+1</f>
        <v>91</v>
      </c>
      <c r="B97" s="80">
        <f>IF(G96="","",IF(G96&gt;0,IF(D97="",A$2,""),""))</f>
      </c>
      <c r="C97" s="80">
        <f>IF(G96="","",IF(G96&gt;0,C96+B97,""))</f>
      </c>
      <c r="D97" s="80">
        <f>IF(E96&gt;D$2-1,IF(G96&lt;G$2,C$2,""),"")</f>
      </c>
      <c r="E97" s="80">
        <f>IF(G97="","",E96-D97/C$2*D$2)</f>
      </c>
      <c r="F97" s="80">
        <f>IF(G96&gt;0,F96,"")</f>
      </c>
      <c r="G97" s="80">
        <f>IF(D97+F97=0,"",IF(G96+D97&gt;E$2,E$2-F97,G96-F97+D97))</f>
      </c>
      <c r="H97" s="80">
        <f>IF(G96&gt;0,IF(E$2-G96-D97&lt;0,E$2-G96-D97,""),"")</f>
      </c>
    </row>
    <row r="98" spans="1:8" ht="12.75">
      <c r="A98" s="89">
        <f>A97+1</f>
        <v>92</v>
      </c>
      <c r="B98" s="80">
        <f>IF(G97="","",IF(G97&gt;0,IF(D98="",A$2,""),""))</f>
      </c>
      <c r="C98" s="80">
        <f>IF(G97="","",IF(G97&gt;0,C97+B98,""))</f>
      </c>
      <c r="D98" s="80">
        <f>IF(E97&gt;D$2-1,IF(G97&lt;G$2,C$2,""),"")</f>
      </c>
      <c r="E98" s="80">
        <f>IF(G98="","",E97-D98/C$2*D$2)</f>
      </c>
      <c r="F98" s="80">
        <f>IF(G97&gt;0,F97,"")</f>
      </c>
      <c r="G98" s="80">
        <f>IF(D98+F98=0,"",IF(G97+D98&gt;E$2,E$2-F98,G97-F98+D98))</f>
      </c>
      <c r="H98" s="80">
        <f>IF(G97&gt;0,IF(E$2-G97-D98&lt;0,E$2-G97-D98,""),"")</f>
      </c>
    </row>
    <row r="99" spans="1:8" ht="12.75">
      <c r="A99" s="89">
        <f>A98+1</f>
        <v>93</v>
      </c>
      <c r="B99" s="80">
        <f>IF(G98="","",IF(G98&gt;0,IF(D99="",A$2,""),""))</f>
      </c>
      <c r="C99" s="80">
        <f>IF(G98="","",IF(G98&gt;0,C98+B99,""))</f>
      </c>
      <c r="D99" s="80">
        <f>IF(E98&gt;D$2-1,IF(G98&lt;G$2,C$2,""),"")</f>
      </c>
      <c r="E99" s="80">
        <f>IF(G99="","",E98-D99/C$2*D$2)</f>
      </c>
      <c r="F99" s="80">
        <f>IF(G98&gt;0,F98,"")</f>
      </c>
      <c r="G99" s="80">
        <f>IF(D99+F99=0,"",IF(G98+D99&gt;E$2,E$2-F99,G98-F99+D99))</f>
      </c>
      <c r="H99" s="80">
        <f>IF(G98&gt;0,IF(E$2-G98-D99&lt;0,E$2-G98-D99,""),"")</f>
      </c>
    </row>
    <row r="100" spans="1:8" ht="12.75">
      <c r="A100" s="89">
        <f>A99+1</f>
        <v>94</v>
      </c>
      <c r="B100" s="80">
        <f>IF(G99="","",IF(G99&gt;0,IF(D100="",A$2,""),""))</f>
      </c>
      <c r="C100" s="80">
        <f>IF(G99="","",IF(G99&gt;0,C99+B100,""))</f>
      </c>
      <c r="D100" s="80">
        <f>IF(E99&gt;D$2-1,IF(G99&lt;G$2,C$2,""),"")</f>
      </c>
      <c r="E100" s="80">
        <f>IF(G100="","",E99-D100/C$2*D$2)</f>
      </c>
      <c r="F100" s="80">
        <f>IF(G99&gt;0,F99,"")</f>
      </c>
      <c r="G100" s="80">
        <f>IF(D100+F100=0,"",IF(G99+D100&gt;E$2,E$2-F100,G99-F100+D100))</f>
      </c>
      <c r="H100" s="80">
        <f>IF(G99&gt;0,IF(E$2-G99-D100&lt;0,E$2-G99-D100,""),"")</f>
      </c>
    </row>
    <row r="101" spans="1:8" ht="12.75">
      <c r="A101" s="89">
        <f>A100+1</f>
        <v>95</v>
      </c>
      <c r="B101" s="80">
        <f>IF(G100="","",IF(G100&gt;0,IF(D101="",A$2,""),""))</f>
      </c>
      <c r="C101" s="80">
        <f>IF(G100="","",IF(G100&gt;0,C100+B101,""))</f>
      </c>
      <c r="D101" s="80">
        <f>IF(E100&gt;D$2-1,IF(G100&lt;G$2,C$2,""),"")</f>
      </c>
      <c r="E101" s="80">
        <f>IF(G101="","",E100-D101/C$2*D$2)</f>
      </c>
      <c r="F101" s="80">
        <f>IF(G100&gt;0,F100,"")</f>
      </c>
      <c r="G101" s="80">
        <f>IF(D101+F101=0,"",IF(G100+D101&gt;E$2,E$2-F101,G100-F101+D101))</f>
      </c>
      <c r="H101" s="80">
        <f>IF(G100&gt;0,IF(E$2-G100-D101&lt;0,E$2-G100-D101,""),"")</f>
      </c>
    </row>
    <row r="102" spans="1:8" ht="12.75">
      <c r="A102" s="89">
        <f>A101+1</f>
        <v>96</v>
      </c>
      <c r="B102" s="80">
        <f>IF(G101="","",IF(G101&gt;0,IF(D102="",A$2,""),""))</f>
      </c>
      <c r="C102" s="80">
        <f>IF(G101="","",IF(G101&gt;0,C101+B102,""))</f>
      </c>
      <c r="D102" s="80">
        <f>IF(E101&gt;D$2-1,IF(G101&lt;G$2,C$2,""),"")</f>
      </c>
      <c r="E102" s="80">
        <f>IF(G102="","",E101-D102/C$2*D$2)</f>
      </c>
      <c r="F102" s="80">
        <f>IF(G101&gt;0,F101,"")</f>
      </c>
      <c r="G102" s="80">
        <f>IF(D102+F102=0,"",IF(G101+D102&gt;E$2,E$2-F102,G101-F102+D102))</f>
      </c>
      <c r="H102" s="80">
        <f>IF(G101&gt;0,IF(E$2-G101-D102&lt;0,E$2-G101-D102,""),"")</f>
      </c>
    </row>
    <row r="103" spans="1:8" ht="12.75">
      <c r="A103" s="89">
        <f>A102+1</f>
        <v>97</v>
      </c>
      <c r="B103" s="80">
        <f>IF(G102="","",IF(G102&gt;0,IF(D103="",A$2,""),""))</f>
      </c>
      <c r="C103" s="80">
        <f>IF(G102="","",IF(G102&gt;0,C102+B103,""))</f>
      </c>
      <c r="D103" s="80">
        <f>IF(E102&gt;D$2-1,IF(G102&lt;G$2,C$2,""),"")</f>
      </c>
      <c r="E103" s="80">
        <f>IF(G103="","",E102-D103/C$2*D$2)</f>
      </c>
      <c r="F103" s="80">
        <f>IF(G102&gt;0,F102,"")</f>
      </c>
      <c r="G103" s="80">
        <f>IF(D103+F103=0,"",IF(G102+D103&gt;E$2,E$2-F103,G102-F103+D103))</f>
      </c>
      <c r="H103" s="80">
        <f>IF(G102&gt;0,IF(E$2-G102-D103&lt;0,E$2-G102-D103,""),"")</f>
      </c>
    </row>
    <row r="104" spans="1:8" ht="12.75">
      <c r="A104" s="89">
        <f>A103+1</f>
        <v>98</v>
      </c>
      <c r="B104" s="80">
        <f>IF(G103="","",IF(G103&gt;0,IF(D104="",A$2,""),""))</f>
      </c>
      <c r="C104" s="80">
        <f>IF(G103="","",IF(G103&gt;0,C103+B104,""))</f>
      </c>
      <c r="D104" s="80">
        <f>IF(E103&gt;D$2-1,IF(G103&lt;G$2,C$2,""),"")</f>
      </c>
      <c r="E104" s="80">
        <f>IF(G104="","",E103-D104/C$2*D$2)</f>
      </c>
      <c r="F104" s="80">
        <f>IF(G103&gt;0,F103,"")</f>
      </c>
      <c r="G104" s="80">
        <f>IF(D104+F104=0,"",IF(G103+D104&gt;E$2,E$2-F104,G103-F104+D104))</f>
      </c>
      <c r="H104" s="80">
        <f>IF(G103&gt;0,IF(E$2-G103-D104&lt;0,E$2-G103-D104,""),"")</f>
      </c>
    </row>
    <row r="105" spans="1:8" ht="12.75">
      <c r="A105" s="89">
        <f>A104+1</f>
        <v>99</v>
      </c>
      <c r="B105" s="80">
        <f>IF(G104="","",IF(G104&gt;0,IF(D105="",A$2,""),""))</f>
      </c>
      <c r="C105" s="80">
        <f>IF(G104="","",IF(G104&gt;0,C104+B105,""))</f>
      </c>
      <c r="D105" s="80">
        <f>IF(E104&gt;D$2-1,IF(G104&lt;G$2,C$2,""),"")</f>
      </c>
      <c r="E105" s="80">
        <f>IF(G105="","",E104-D105/C$2*D$2)</f>
      </c>
      <c r="F105" s="80">
        <f>IF(G104&gt;0,F104,"")</f>
      </c>
      <c r="G105" s="80">
        <f>IF(D105+F105=0,"",IF(G104+D105&gt;E$2,E$2-F105,G104-F105+D105))</f>
      </c>
      <c r="H105" s="80">
        <f>IF(G104&gt;0,IF(E$2-G104-D105&lt;0,E$2-G104-D105,""),"")</f>
      </c>
    </row>
    <row r="106" spans="1:8" ht="12.75">
      <c r="A106" s="89">
        <f>A105+1</f>
        <v>100</v>
      </c>
      <c r="B106" s="80">
        <f>IF(G105="","",IF(G105&gt;0,IF(D106="",A$2,""),""))</f>
      </c>
      <c r="C106" s="80">
        <f>IF(G105="","",IF(G105&gt;0,C105+B106,""))</f>
      </c>
      <c r="D106" s="80">
        <f>IF(E105&gt;D$2-1,IF(G105&lt;G$2,C$2,""),"")</f>
      </c>
      <c r="E106" s="80">
        <f>IF(G106="","",E105-D106/C$2*D$2)</f>
      </c>
      <c r="F106" s="80">
        <f>IF(G105&gt;0,F105,"")</f>
      </c>
      <c r="G106" s="80">
        <f>IF(D106+F106=0,"",IF(G105+D106&gt;E$2,E$2-F106,G105-F106+D106))</f>
      </c>
      <c r="H106" s="80">
        <f>IF(G105&gt;0,IF(E$2-G105-D106&lt;0,E$2-G105-D106,""),"")</f>
      </c>
    </row>
  </sheetData>
  <sheetProtection sheet="1" objects="1" scenario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5"/>
  <sheetViews>
    <sheetView workbookViewId="0" topLeftCell="A1">
      <selection activeCell="E19" sqref="E19"/>
    </sheetView>
  </sheetViews>
  <sheetFormatPr defaultColWidth="13.00390625" defaultRowHeight="12.75"/>
  <cols>
    <col min="1" max="11" width="12.875" style="0" customWidth="1"/>
    <col min="12" max="12" width="13.625" style="0" customWidth="1"/>
    <col min="13" max="16384" width="12.875" style="0" customWidth="1"/>
  </cols>
  <sheetData>
    <row r="1" spans="1:6" ht="12.75">
      <c r="A1" s="90" t="s">
        <v>539</v>
      </c>
      <c r="B1" s="90" t="s">
        <v>540</v>
      </c>
      <c r="C1" s="90" t="s">
        <v>534</v>
      </c>
      <c r="D1" s="90" t="s">
        <v>541</v>
      </c>
      <c r="E1" s="91">
        <v>396</v>
      </c>
      <c r="F1" s="92" t="s">
        <v>542</v>
      </c>
    </row>
    <row r="2" spans="1:13" ht="12.75">
      <c r="A2" s="93">
        <f>ROW(A2)-1</f>
        <v>1</v>
      </c>
      <c r="B2" s="94">
        <v>57</v>
      </c>
      <c r="C2" s="94"/>
      <c r="D2" s="94">
        <v>122</v>
      </c>
      <c r="E2" s="80">
        <f>E1+C2-D2</f>
        <v>274</v>
      </c>
      <c r="F2" s="80"/>
      <c r="G2" s="80"/>
      <c r="H2" s="80"/>
      <c r="I2" s="80">
        <f>IF(C3="",IF(D2="","",E2),"")</f>
        <v>274</v>
      </c>
      <c r="J2" s="80">
        <f ca="1">IF(OFFSET(B$1,ROW(B1),1)&lt;&gt;"","+"&amp;OFFSET(B$1,ROW(B1),1),OFFSET(B$1,ROW(B1),0))</f>
        <v>57</v>
      </c>
      <c r="K2" s="80">
        <f>IF(B2="","",ROW(B2))</f>
        <v>2</v>
      </c>
      <c r="L2" s="80">
        <f>J2</f>
        <v>57</v>
      </c>
      <c r="M2" s="80">
        <f>D2</f>
        <v>122</v>
      </c>
    </row>
    <row r="3" spans="1:13" ht="12.75">
      <c r="A3" s="93">
        <f>ROW(A3)-1</f>
        <v>2</v>
      </c>
      <c r="B3" s="94">
        <v>49</v>
      </c>
      <c r="C3" s="94"/>
      <c r="D3" s="94">
        <v>117</v>
      </c>
      <c r="E3" s="80">
        <f>E2+C3-D3</f>
        <v>157</v>
      </c>
      <c r="F3" s="80">
        <f>E2+C3</f>
        <v>274</v>
      </c>
      <c r="G3" s="80">
        <f>IF(F3=E$1,"MAX ! !","")</f>
      </c>
      <c r="H3" s="80">
        <f>IF(G3="",IF(C3="","",C3),"")</f>
      </c>
      <c r="I3" s="80">
        <f>IF(C4="",IF(D3="","",E3),"")</f>
      </c>
      <c r="J3" s="80">
        <f ca="1">IF(OFFSET(B$1,ROW(B2),1)&lt;&gt;"","+"&amp;OFFSET(B$1,ROW(B2),1),OFFSET(B$1,ROW(B2),0))</f>
        <v>49</v>
      </c>
      <c r="K3" s="80">
        <f>IF(B3="","",ROW(B3))</f>
        <v>3</v>
      </c>
      <c r="L3" s="80" t="str">
        <f>IF(D3="",L2,L2&amp;","&amp;J3)</f>
        <v>57,49</v>
      </c>
      <c r="M3" s="80" t="str">
        <f>IF(D3="",M2,M2&amp;","&amp;D3)</f>
        <v>122,117</v>
      </c>
    </row>
    <row r="4" spans="1:13" ht="12.75">
      <c r="A4" s="93">
        <f>ROW(A4)-1</f>
        <v>3</v>
      </c>
      <c r="B4" s="94"/>
      <c r="C4" s="94">
        <v>181</v>
      </c>
      <c r="D4" s="94">
        <v>121</v>
      </c>
      <c r="E4" s="80">
        <f>E3+C4-D4</f>
        <v>217</v>
      </c>
      <c r="F4" s="80">
        <f>E3+C4</f>
        <v>338</v>
      </c>
      <c r="G4" s="80">
        <f>IF(F4=E$1,"MAX ! !","")</f>
      </c>
      <c r="H4" s="80">
        <f>IF(G4="",IF(C4="","",C4),"")</f>
        <v>181</v>
      </c>
      <c r="I4" s="80">
        <f>IF(C5="",IF(D4="","",E4),"")</f>
        <v>217</v>
      </c>
      <c r="J4" s="80" t="str">
        <f ca="1">IF(OFFSET(B$1,ROW(B3),1)&lt;&gt;"","+"&amp;OFFSET(B$1,ROW(B3),1),OFFSET(B$1,ROW(B3),0))</f>
        <v>+181</v>
      </c>
      <c r="K4" s="80">
        <f>IF(B4="","",ROW(B4))</f>
      </c>
      <c r="L4" s="80" t="str">
        <f>IF(D4="",L3,L3&amp;","&amp;J4)</f>
        <v>57,49,+181</v>
      </c>
      <c r="M4" s="80" t="str">
        <f>IF(D4="",M3,M3&amp;","&amp;D4)</f>
        <v>122,117,121</v>
      </c>
    </row>
    <row r="5" spans="1:13" ht="12.75">
      <c r="A5" s="93">
        <f>ROW(A5)-1</f>
        <v>4</v>
      </c>
      <c r="B5" s="94">
        <v>51</v>
      </c>
      <c r="C5" s="94"/>
      <c r="D5" s="94">
        <v>112</v>
      </c>
      <c r="E5" s="80">
        <f>E4+C5-D5</f>
        <v>105</v>
      </c>
      <c r="F5" s="80">
        <f>E4+C5</f>
        <v>217</v>
      </c>
      <c r="G5" s="80">
        <f>IF(F5=E$1,"MAX ! !","")</f>
      </c>
      <c r="H5" s="80">
        <f>IF(G5="",IF(C5="","",C5),"")</f>
      </c>
      <c r="I5" s="80">
        <f>IF(C6="",IF(D5="","",E5),"")</f>
      </c>
      <c r="J5" s="80">
        <f ca="1">IF(OFFSET(B$1,ROW(B4),1)&lt;&gt;"","+"&amp;OFFSET(B$1,ROW(B4),1),OFFSET(B$1,ROW(B4),0))</f>
        <v>51</v>
      </c>
      <c r="K5" s="80">
        <f>IF(B5="","",ROW(B5))</f>
        <v>5</v>
      </c>
      <c r="L5" s="80" t="str">
        <f>IF(D5="",L4,L4&amp;","&amp;J5)</f>
        <v>57,49,+181,51</v>
      </c>
      <c r="M5" s="80" t="str">
        <f>IF(D5="",M4,M4&amp;","&amp;D5)</f>
        <v>122,117,121,112</v>
      </c>
    </row>
    <row r="6" spans="1:13" ht="12.75">
      <c r="A6" s="95">
        <f>ROW(A6)-1</f>
        <v>5</v>
      </c>
      <c r="B6" s="96"/>
      <c r="C6" s="96">
        <v>164</v>
      </c>
      <c r="D6" s="96">
        <v>134</v>
      </c>
      <c r="E6" s="80">
        <f>E5+C6-D6</f>
        <v>135</v>
      </c>
      <c r="F6" s="80">
        <f>E5+C6</f>
        <v>269</v>
      </c>
      <c r="G6" s="80">
        <f>IF(F6=E$1,"MAX ! !","")</f>
      </c>
      <c r="H6" s="80">
        <f>IF(G6="",IF(C6="","",C6),"")</f>
        <v>164</v>
      </c>
      <c r="I6" s="80">
        <f>IF(C7="",IF(D6="","",E6),"")</f>
      </c>
      <c r="J6" s="80" t="str">
        <f ca="1">IF(OFFSET(B$1,ROW(B5),1)&lt;&gt;"","+"&amp;OFFSET(B$1,ROW(B5),1),OFFSET(B$1,ROW(B5),0))</f>
        <v>+164</v>
      </c>
      <c r="K6" s="80">
        <f>IF(B6="","",ROW(B6))</f>
      </c>
      <c r="L6" s="80" t="str">
        <f>IF(D6="",L5,L5&amp;","&amp;J6)</f>
        <v>57,49,+181,51,+164</v>
      </c>
      <c r="M6" s="80" t="str">
        <f>IF(D6="",M5,M5&amp;","&amp;D6)</f>
        <v>122,117,121,112,134</v>
      </c>
    </row>
    <row r="7" spans="1:13" ht="12.75">
      <c r="A7" s="93">
        <f>ROW(A7)-1</f>
        <v>6</v>
      </c>
      <c r="B7" s="94"/>
      <c r="C7" s="94">
        <v>163</v>
      </c>
      <c r="D7" s="94">
        <v>132</v>
      </c>
      <c r="E7" s="80">
        <f>E6+C7-D7</f>
        <v>166</v>
      </c>
      <c r="F7" s="80">
        <f>E6+C7</f>
        <v>298</v>
      </c>
      <c r="G7" s="80">
        <f>IF(F7=E$1,"MAX ! !","")</f>
      </c>
      <c r="H7" s="80">
        <f>IF(G7="",IF(C7="","",C7),"")</f>
        <v>163</v>
      </c>
      <c r="I7" s="80">
        <f>IF(C8="",IF(D7="","",E7),"")</f>
        <v>166</v>
      </c>
      <c r="J7" s="80" t="str">
        <f ca="1">IF(OFFSET(B$1,ROW(B6),1)&lt;&gt;"","+"&amp;OFFSET(B$1,ROW(B6),1),OFFSET(B$1,ROW(B6),0))</f>
        <v>+163</v>
      </c>
      <c r="K7" s="80">
        <f>IF(B7="","",ROW(B7))</f>
      </c>
      <c r="L7" s="80" t="str">
        <f>IF(D7="",L6,L6&amp;","&amp;J7)</f>
        <v>57,49,+181,51,+164,+163</v>
      </c>
      <c r="M7" s="80" t="str">
        <f>IF(D7="",M6,M6&amp;","&amp;D7)</f>
        <v>122,117,121,112,134,132</v>
      </c>
    </row>
    <row r="8" spans="1:13" ht="12.75">
      <c r="A8" s="93">
        <f>ROW(A8)-1</f>
        <v>7</v>
      </c>
      <c r="B8" s="94">
        <v>55</v>
      </c>
      <c r="C8" s="94"/>
      <c r="D8" s="94">
        <v>131</v>
      </c>
      <c r="E8" s="80">
        <f>E7+C8-D8</f>
        <v>35</v>
      </c>
      <c r="F8" s="80">
        <f>E7+C8</f>
        <v>166</v>
      </c>
      <c r="G8" s="80">
        <f>IF(F8=E$1,"MAX ! !","")</f>
      </c>
      <c r="H8" s="80">
        <f>IF(G8="",IF(C8="","",C8),"")</f>
      </c>
      <c r="I8" s="80">
        <f>IF(C9="",IF(D8="","",E8),"")</f>
        <v>35</v>
      </c>
      <c r="J8" s="80">
        <f ca="1">IF(OFFSET(B$1,ROW(B7),1)&lt;&gt;"","+"&amp;OFFSET(B$1,ROW(B7),1),OFFSET(B$1,ROW(B7),0))</f>
        <v>55</v>
      </c>
      <c r="K8" s="80">
        <f>IF(B8="","",ROW(B8))</f>
        <v>8</v>
      </c>
      <c r="L8" s="80" t="str">
        <f>IF(D8="",L7,L7&amp;","&amp;J8)</f>
        <v>57,49,+181,51,+164,+163,55</v>
      </c>
      <c r="M8" s="80" t="str">
        <f>IF(D8="",M7,M7&amp;","&amp;D8)</f>
        <v>122,117,121,112,134,132,131</v>
      </c>
    </row>
    <row r="9" spans="1:13" ht="12.75">
      <c r="A9" s="93">
        <f>ROW(A9)-1</f>
        <v>8</v>
      </c>
      <c r="B9" s="94"/>
      <c r="C9" s="94"/>
      <c r="D9" s="94"/>
      <c r="E9" s="80">
        <f>E8+C9-D9</f>
        <v>35</v>
      </c>
      <c r="F9" s="80">
        <f>E8+C9</f>
        <v>35</v>
      </c>
      <c r="G9" s="80">
        <f>IF(F9=E$1,"MAX ! !","")</f>
      </c>
      <c r="H9" s="80">
        <f>IF(G9="",IF(C9="","",C9),"")</f>
      </c>
      <c r="I9" s="80">
        <f>IF(C10="",IF(D9="","",E9),"")</f>
      </c>
      <c r="J9" s="80">
        <f ca="1">IF(OFFSET(B$1,ROW(B8),1)&lt;&gt;"","+"&amp;OFFSET(B$1,ROW(B8),1),OFFSET(B$1,ROW(B8),0))</f>
        <v>0</v>
      </c>
      <c r="K9" s="80">
        <f>IF(B9="","",ROW(B9))</f>
      </c>
      <c r="L9" s="80" t="str">
        <f>IF(D9="",L8,L8&amp;","&amp;J9)</f>
        <v>57,49,+181,51,+164,+163,55</v>
      </c>
      <c r="M9" s="80" t="str">
        <f>IF(D9="",M8,M8&amp;","&amp;D9)</f>
        <v>122,117,121,112,134,132,131</v>
      </c>
    </row>
    <row r="10" spans="1:13" ht="12.75">
      <c r="A10" s="95">
        <f>ROW(A10)-1</f>
        <v>9</v>
      </c>
      <c r="B10" s="96"/>
      <c r="C10" s="96"/>
      <c r="D10" s="96"/>
      <c r="E10" s="80">
        <f>E9+C10-D10</f>
        <v>35</v>
      </c>
      <c r="F10" s="80">
        <f>E9+C10</f>
        <v>35</v>
      </c>
      <c r="G10" s="80">
        <f>IF(F10=E$1,"MAX ! !","")</f>
      </c>
      <c r="H10" s="80">
        <f>IF(G10="",IF(C10="","",C10),"")</f>
      </c>
      <c r="I10" s="80">
        <f>IF(C11="",IF(D10="","",E10),"")</f>
      </c>
      <c r="J10" s="80">
        <f ca="1">IF(OFFSET(B$1,ROW(B9),1)&lt;&gt;"","+"&amp;OFFSET(B$1,ROW(B9),1),OFFSET(B$1,ROW(B9),0))</f>
        <v>0</v>
      </c>
      <c r="K10" s="80">
        <f>IF(B10="","",ROW(B10))</f>
      </c>
      <c r="L10" s="80" t="str">
        <f>IF(D10="",L9,L9&amp;","&amp;J10)</f>
        <v>57,49,+181,51,+164,+163,55</v>
      </c>
      <c r="M10" s="80" t="str">
        <f>IF(D10="",M9,M9&amp;","&amp;D10)</f>
        <v>122,117,121,112,134,132,131</v>
      </c>
    </row>
    <row r="11" spans="1:13" ht="12.75">
      <c r="A11" s="93">
        <f>ROW(A11)-1</f>
        <v>10</v>
      </c>
      <c r="B11" s="94"/>
      <c r="C11" s="94"/>
      <c r="D11" s="94"/>
      <c r="E11" s="80">
        <f>E10+C11-D11</f>
        <v>35</v>
      </c>
      <c r="F11" s="80">
        <f>E10+C11</f>
        <v>35</v>
      </c>
      <c r="G11" s="80">
        <f>IF(F11=E$1,"MAX ! !","")</f>
      </c>
      <c r="H11" s="80">
        <f>IF(G11="",IF(C11="","",C11),"")</f>
      </c>
      <c r="I11" s="80">
        <f>IF(C12="",IF(D11="","",E11),"")</f>
      </c>
      <c r="J11" s="80">
        <f ca="1">IF(OFFSET(B$1,ROW(B10),1)&lt;&gt;"","+"&amp;OFFSET(B$1,ROW(B10),1),OFFSET(B$1,ROW(B10),0))</f>
        <v>0</v>
      </c>
      <c r="K11" s="80">
        <f>IF(B11="","",ROW(B11))</f>
      </c>
      <c r="L11" s="80" t="str">
        <f>IF(D11="",L10,L10&amp;","&amp;J11)</f>
        <v>57,49,+181,51,+164,+163,55</v>
      </c>
      <c r="M11" s="80" t="str">
        <f>IF(D11="",M10,M10&amp;","&amp;D11)</f>
        <v>122,117,121,112,134,132,131</v>
      </c>
    </row>
    <row r="12" spans="1:13" ht="12.75">
      <c r="A12" s="93">
        <f>ROW(A12)-1</f>
        <v>11</v>
      </c>
      <c r="B12" s="94"/>
      <c r="C12" s="94"/>
      <c r="D12" s="94"/>
      <c r="E12" s="80">
        <f>E11+C12-D12</f>
        <v>35</v>
      </c>
      <c r="F12" s="80">
        <f>E11+C12</f>
        <v>35</v>
      </c>
      <c r="G12" s="80">
        <f>IF(F12=E$1,"MAX ! !","")</f>
      </c>
      <c r="H12" s="80">
        <f>IF(G12="",IF(C12="","",C12),"")</f>
      </c>
      <c r="I12" s="80">
        <f>IF(C13="",IF(D12="","",E12),"")</f>
      </c>
      <c r="J12" s="80">
        <f ca="1">IF(OFFSET(B$1,ROW(B11),1)&lt;&gt;"","+"&amp;OFFSET(B$1,ROW(B11),1),OFFSET(B$1,ROW(B11),0))</f>
        <v>0</v>
      </c>
      <c r="K12" s="80">
        <f>IF(B12="","",ROW(B12))</f>
      </c>
      <c r="L12" s="80" t="str">
        <f>IF(D12="",L11,L11&amp;","&amp;J12)</f>
        <v>57,49,+181,51,+164,+163,55</v>
      </c>
      <c r="M12" s="80" t="str">
        <f>IF(D12="",M11,M11&amp;","&amp;D12)</f>
        <v>122,117,121,112,134,132,131</v>
      </c>
    </row>
    <row r="13" spans="1:13" ht="12.75">
      <c r="A13" s="93">
        <f>ROW(A13)-1</f>
        <v>12</v>
      </c>
      <c r="B13" s="94"/>
      <c r="C13" s="94"/>
      <c r="D13" s="94"/>
      <c r="E13" s="80">
        <f>E12+C13-D13</f>
        <v>35</v>
      </c>
      <c r="F13" s="80">
        <f>E12+C13</f>
        <v>35</v>
      </c>
      <c r="G13" s="80">
        <f>IF(F13=E$1,"MAX ! !","")</f>
      </c>
      <c r="H13" s="80">
        <f>IF(G13="",IF(C13="","",C13),"")</f>
      </c>
      <c r="I13" s="80">
        <f>IF(C14="",IF(D13="","",E13),"")</f>
      </c>
      <c r="J13" s="80">
        <f ca="1">IF(OFFSET(B$1,ROW(B12),1)&lt;&gt;"","+"&amp;OFFSET(B$1,ROW(B12),1),OFFSET(B$1,ROW(B12),0))</f>
        <v>0</v>
      </c>
      <c r="K13" s="80">
        <f>IF(B13="","",ROW(B13))</f>
      </c>
      <c r="L13" s="80" t="str">
        <f>IF(D13="",L12,L12&amp;","&amp;J13)</f>
        <v>57,49,+181,51,+164,+163,55</v>
      </c>
      <c r="M13" s="80" t="str">
        <f>IF(D13="",M12,M12&amp;","&amp;D13)</f>
        <v>122,117,121,112,134,132,131</v>
      </c>
    </row>
    <row r="14" spans="1:13" ht="12.75">
      <c r="A14" s="93">
        <f>ROW(A14)-1</f>
        <v>13</v>
      </c>
      <c r="B14" s="94"/>
      <c r="C14" s="94"/>
      <c r="D14" s="94"/>
      <c r="E14" s="80">
        <f>E13+C14-D14</f>
        <v>35</v>
      </c>
      <c r="F14" s="80">
        <f>E13+C14</f>
        <v>35</v>
      </c>
      <c r="G14" s="80">
        <f>IF(F14=E$1,"MAX ! !","")</f>
      </c>
      <c r="H14" s="80">
        <f>IF(G14="",IF(C14="","",C14),"")</f>
      </c>
      <c r="I14" s="80">
        <f>IF(C15="",IF(D14="","",E14),"")</f>
      </c>
      <c r="J14" s="80">
        <f ca="1">IF(OFFSET(B$1,ROW(B13),1)&lt;&gt;"","+"&amp;OFFSET(B$1,ROW(B13),1),OFFSET(B$1,ROW(B13),0))</f>
        <v>0</v>
      </c>
      <c r="K14" s="80">
        <f>IF(B14="","",ROW(B14))</f>
      </c>
      <c r="L14" s="80" t="str">
        <f>IF(D14="",L13,L13&amp;","&amp;J14)</f>
        <v>57,49,+181,51,+164,+163,55</v>
      </c>
      <c r="M14" s="80" t="str">
        <f>IF(D14="",M13,M13&amp;","&amp;D14)</f>
        <v>122,117,121,112,134,132,131</v>
      </c>
    </row>
    <row r="15" spans="1:13" ht="12.75">
      <c r="A15" s="95">
        <f>ROW(A15)-1</f>
        <v>14</v>
      </c>
      <c r="B15" s="96"/>
      <c r="C15" s="96"/>
      <c r="D15" s="96"/>
      <c r="E15" s="80">
        <f>E14+C15-D15</f>
        <v>35</v>
      </c>
      <c r="F15" s="80">
        <f>E14+C15</f>
        <v>35</v>
      </c>
      <c r="G15" s="80">
        <f>IF(F15=E$1,"MAX ! !","")</f>
      </c>
      <c r="H15" s="80">
        <f>IF(G15="",IF(C15="","",C15),"")</f>
      </c>
      <c r="I15" s="80">
        <f>IF(C16="",IF(D15="","",E15),"")</f>
      </c>
      <c r="J15" s="80">
        <f ca="1">IF(OFFSET(B$1,ROW(B14),1)&lt;&gt;"","+"&amp;OFFSET(B$1,ROW(B14),1),OFFSET(B$1,ROW(B14),0))</f>
        <v>0</v>
      </c>
      <c r="K15" s="80">
        <f>IF(B15="","",ROW(B15))</f>
      </c>
      <c r="L15" s="80" t="str">
        <f>IF(D15="",L14,L14&amp;","&amp;J15)</f>
        <v>57,49,+181,51,+164,+163,55</v>
      </c>
      <c r="M15" s="80" t="str">
        <f>IF(D15="",M14,M14&amp;","&amp;D15)</f>
        <v>122,117,121,112,134,132,131</v>
      </c>
    </row>
    <row r="16" spans="1:13" ht="12.75">
      <c r="A16" s="93">
        <f>ROW(A16)-1</f>
        <v>15</v>
      </c>
      <c r="B16" s="94"/>
      <c r="C16" s="94"/>
      <c r="D16" s="94"/>
      <c r="E16" s="80">
        <f>E15+C16-D16</f>
        <v>35</v>
      </c>
      <c r="F16" s="80">
        <f>E15+C16</f>
        <v>35</v>
      </c>
      <c r="G16" s="80">
        <f>IF(F16=E$1,"MAX ! !","")</f>
      </c>
      <c r="H16" s="80">
        <f>IF(G16="",IF(C16="","",C16),"")</f>
      </c>
      <c r="I16" s="80">
        <f>IF(C17="",IF(D16="","",E16),"")</f>
      </c>
      <c r="J16" s="80">
        <f ca="1">IF(OFFSET(B$1,ROW(B15),1)&lt;&gt;"","+"&amp;OFFSET(B$1,ROW(B15),1),OFFSET(B$1,ROW(B15),0))</f>
        <v>0</v>
      </c>
      <c r="K16" s="80">
        <f>IF(B16="","",ROW(B16))</f>
      </c>
      <c r="L16" s="80" t="str">
        <f>IF(D16="",L15,L15&amp;","&amp;J16)</f>
        <v>57,49,+181,51,+164,+163,55</v>
      </c>
      <c r="M16" s="80" t="str">
        <f>IF(D16="",M15,M15&amp;","&amp;D16)</f>
        <v>122,117,121,112,134,132,131</v>
      </c>
    </row>
    <row r="17" spans="1:13" ht="12.75">
      <c r="A17" s="93">
        <f>ROW(A17)-1</f>
        <v>16</v>
      </c>
      <c r="B17" s="94"/>
      <c r="C17" s="94"/>
      <c r="D17" s="94"/>
      <c r="E17" s="80">
        <f>E16+C17-D17</f>
        <v>35</v>
      </c>
      <c r="F17" s="80">
        <f>E16+C17</f>
        <v>35</v>
      </c>
      <c r="G17" s="80">
        <f>IF(F17=E$1,"MAX ! !","")</f>
      </c>
      <c r="H17" s="80">
        <f>IF(G17="",IF(C17="","",C17),"")</f>
      </c>
      <c r="I17" s="80">
        <f>IF(C18="",IF(D17="","",E17),"")</f>
      </c>
      <c r="J17" s="80">
        <f ca="1">IF(OFFSET(B$1,ROW(B16),1)&lt;&gt;"","+"&amp;OFFSET(B$1,ROW(B16),1),OFFSET(B$1,ROW(B16),0))</f>
        <v>0</v>
      </c>
      <c r="K17" s="80">
        <f>IF(B17="","",ROW(B17))</f>
      </c>
      <c r="L17" s="80" t="str">
        <f>IF(D17="",L16,L16&amp;","&amp;J17)</f>
        <v>57,49,+181,51,+164,+163,55</v>
      </c>
      <c r="M17" s="80" t="str">
        <f>IF(D17="",M16,M16&amp;","&amp;D17)</f>
        <v>122,117,121,112,134,132,131</v>
      </c>
    </row>
    <row r="18" spans="1:13" ht="12.75">
      <c r="A18" s="93">
        <f>ROW(A18)-1</f>
        <v>17</v>
      </c>
      <c r="B18" s="94"/>
      <c r="C18" s="94"/>
      <c r="D18" s="94"/>
      <c r="E18" s="80">
        <f>E17+C18-D18</f>
        <v>35</v>
      </c>
      <c r="F18" s="80">
        <f>E17+C18</f>
        <v>35</v>
      </c>
      <c r="G18" s="80">
        <f>IF(F18=E$1,"MAX ! !","")</f>
      </c>
      <c r="H18" s="80">
        <f>IF(G18="",IF(C18="","",C18),"")</f>
      </c>
      <c r="I18" s="80">
        <f>IF(C19="",IF(D18="","",E18),"")</f>
      </c>
      <c r="J18" s="80">
        <f ca="1">IF(OFFSET(B$1,ROW(B17),1)&lt;&gt;"","+"&amp;OFFSET(B$1,ROW(B17),1),OFFSET(B$1,ROW(B17),0))</f>
        <v>0</v>
      </c>
      <c r="K18" s="80">
        <f>IF(B18="","",ROW(B18))</f>
      </c>
      <c r="L18" s="80" t="str">
        <f>IF(D18="",L17,L17&amp;","&amp;J18)</f>
        <v>57,49,+181,51,+164,+163,55</v>
      </c>
      <c r="M18" s="80" t="str">
        <f>IF(D18="",M17,M17&amp;","&amp;D18)</f>
        <v>122,117,121,112,134,132,131</v>
      </c>
    </row>
    <row r="19" spans="1:13" ht="12.75">
      <c r="A19" s="93">
        <f>ROW(A19)-1</f>
        <v>18</v>
      </c>
      <c r="B19" s="94"/>
      <c r="C19" s="94"/>
      <c r="D19" s="94"/>
      <c r="E19" s="80">
        <f>E18+C19-D19</f>
        <v>35</v>
      </c>
      <c r="F19" s="80">
        <f>E18+C19</f>
        <v>35</v>
      </c>
      <c r="G19" s="80">
        <f>IF(F19=E$1,"MAX ! !","")</f>
      </c>
      <c r="H19" s="80">
        <f>IF(G19="",IF(C19="","",C19),"")</f>
      </c>
      <c r="I19" s="80">
        <f>IF(C20="",IF(D19="","",E19),"")</f>
      </c>
      <c r="J19" s="80">
        <f ca="1">IF(OFFSET(B$1,ROW(B18),1)&lt;&gt;"","+"&amp;OFFSET(B$1,ROW(B18),1),OFFSET(B$1,ROW(B18),0))</f>
        <v>0</v>
      </c>
      <c r="K19" s="80">
        <f>IF(B19="","",ROW(B19))</f>
      </c>
      <c r="L19" s="80" t="str">
        <f>IF(D19="",L18,L18&amp;","&amp;J19)</f>
        <v>57,49,+181,51,+164,+163,55</v>
      </c>
      <c r="M19" s="80" t="str">
        <f>IF(D19="",M18,M18&amp;","&amp;D19)</f>
        <v>122,117,121,112,134,132,131</v>
      </c>
    </row>
    <row r="20" spans="1:13" ht="12.75">
      <c r="A20" s="95">
        <f>ROW(A20)-1</f>
        <v>19</v>
      </c>
      <c r="B20" s="96"/>
      <c r="C20" s="96"/>
      <c r="D20" s="96"/>
      <c r="E20" s="80">
        <f>E19+C20-D20</f>
        <v>35</v>
      </c>
      <c r="F20" s="80">
        <f>E19+C20</f>
        <v>35</v>
      </c>
      <c r="G20" s="80">
        <f>IF(F20=E$1,"MAX ! !","")</f>
      </c>
      <c r="H20" s="80">
        <f>IF(G20="",IF(C20="","",C20),"")</f>
      </c>
      <c r="I20" s="80">
        <f>IF(C21="",IF(D20="","",E20),"")</f>
      </c>
      <c r="J20" s="80">
        <f ca="1">IF(OFFSET(B$1,ROW(B19),1)&lt;&gt;"","+"&amp;OFFSET(B$1,ROW(B19),1),OFFSET(B$1,ROW(B19),0))</f>
        <v>0</v>
      </c>
      <c r="K20" s="80">
        <f>IF(B20="","",ROW(B20))</f>
      </c>
      <c r="L20" s="80" t="str">
        <f>IF(D20="",L19,L19&amp;","&amp;J20)</f>
        <v>57,49,+181,51,+164,+163,55</v>
      </c>
      <c r="M20" s="80" t="str">
        <f>IF(D20="",M19,M19&amp;","&amp;D20)</f>
        <v>122,117,121,112,134,132,131</v>
      </c>
    </row>
    <row r="21" spans="1:13" ht="12.75">
      <c r="A21" s="93">
        <f>ROW(A21)-1</f>
        <v>20</v>
      </c>
      <c r="B21" s="94"/>
      <c r="C21" s="94"/>
      <c r="D21" s="94"/>
      <c r="E21" s="80">
        <f>E20+C21-D21</f>
        <v>35</v>
      </c>
      <c r="F21" s="80">
        <f>E20+C21</f>
        <v>35</v>
      </c>
      <c r="G21" s="80">
        <f>IF(F21=E$1,"MAX ! !","")</f>
      </c>
      <c r="H21" s="80">
        <f>IF(G21="",IF(C21="","",C21),"")</f>
      </c>
      <c r="I21" s="80">
        <f>IF(C22="",IF(D21="","",E21),"")</f>
      </c>
      <c r="J21" s="80">
        <f ca="1">IF(OFFSET(B$1,ROW(B20),1)&lt;&gt;"","+"&amp;OFFSET(B$1,ROW(B20),1),OFFSET(B$1,ROW(B20),0))</f>
        <v>0</v>
      </c>
      <c r="K21" s="80">
        <f>IF(B21="","",ROW(B21))</f>
      </c>
      <c r="L21" s="80" t="str">
        <f>IF(D21="",L20,L20&amp;","&amp;J21)</f>
        <v>57,49,+181,51,+164,+163,55</v>
      </c>
      <c r="M21" s="80" t="str">
        <f>IF(D21="",M20,M20&amp;","&amp;D21)</f>
        <v>122,117,121,112,134,132,131</v>
      </c>
    </row>
    <row r="22" spans="1:13" ht="12.75">
      <c r="A22" s="93">
        <f>ROW(A22)-1</f>
        <v>21</v>
      </c>
      <c r="B22" s="94"/>
      <c r="C22" s="94"/>
      <c r="D22" s="94"/>
      <c r="E22" s="80">
        <f>E21+C22-D22</f>
        <v>35</v>
      </c>
      <c r="F22" s="80">
        <f>E21+C22</f>
        <v>35</v>
      </c>
      <c r="G22" s="80">
        <f>IF(F22=E$1,"MAX ! !","")</f>
      </c>
      <c r="H22" s="80">
        <f>IF(G22="",IF(C22="","",C22),"")</f>
      </c>
      <c r="I22" s="80">
        <f>IF(C23="",IF(D22="","",E22),"")</f>
      </c>
      <c r="J22" s="80">
        <f ca="1">IF(OFFSET(B$1,ROW(B21),1)&lt;&gt;"","+"&amp;OFFSET(B$1,ROW(B21),1),OFFSET(B$1,ROW(B21),0))</f>
        <v>0</v>
      </c>
      <c r="K22" s="80">
        <f>IF(B22="","",ROW(B22))</f>
      </c>
      <c r="L22" s="80" t="str">
        <f>IF(D22="",L21,L21&amp;","&amp;J22)</f>
        <v>57,49,+181,51,+164,+163,55</v>
      </c>
      <c r="M22" s="80" t="str">
        <f>IF(D22="",M21,M21&amp;","&amp;D22)</f>
        <v>122,117,121,112,134,132,131</v>
      </c>
    </row>
    <row r="23" spans="1:13" ht="12.75">
      <c r="A23" s="93">
        <f>ROW(A23)-1</f>
        <v>22</v>
      </c>
      <c r="B23" s="94"/>
      <c r="C23" s="94"/>
      <c r="D23" s="94"/>
      <c r="E23" s="80">
        <f>E22+C23-D23</f>
        <v>35</v>
      </c>
      <c r="F23" s="80">
        <f>E22+C23</f>
        <v>35</v>
      </c>
      <c r="G23" s="80">
        <f>IF(F23=E$1,"MAX ! !","")</f>
      </c>
      <c r="H23" s="80">
        <f>IF(G23="",IF(C23="","",C23),"")</f>
      </c>
      <c r="I23" s="80">
        <f>IF(C24="",IF(D23="","",E23),"")</f>
      </c>
      <c r="J23" s="80">
        <f ca="1">IF(OFFSET(B$1,ROW(B22),1)&lt;&gt;"","+"&amp;OFFSET(B$1,ROW(B22),1),OFFSET(B$1,ROW(B22),0))</f>
        <v>0</v>
      </c>
      <c r="K23" s="80">
        <f>IF(B23="","",ROW(B23))</f>
      </c>
      <c r="L23" s="80" t="str">
        <f>IF(D23="",L22,L22&amp;","&amp;J23)</f>
        <v>57,49,+181,51,+164,+163,55</v>
      </c>
      <c r="M23" s="80" t="str">
        <f>IF(D23="",M22,M22&amp;","&amp;D23)</f>
        <v>122,117,121,112,134,132,131</v>
      </c>
    </row>
    <row r="24" spans="1:13" ht="12.75">
      <c r="A24" s="93">
        <f>ROW(A24)-1</f>
        <v>23</v>
      </c>
      <c r="B24" s="94"/>
      <c r="C24" s="94"/>
      <c r="D24" s="94"/>
      <c r="E24" s="80">
        <f>E23+C24-D24</f>
        <v>35</v>
      </c>
      <c r="F24" s="80">
        <f>E23+C24</f>
        <v>35</v>
      </c>
      <c r="G24" s="80">
        <f>IF(F24=E$1,"MAX ! !","")</f>
      </c>
      <c r="H24" s="80">
        <f>IF(G24="",IF(C24="","",C24),"")</f>
      </c>
      <c r="I24" s="80">
        <f>IF(C25="",IF(D24="","",E24),"")</f>
      </c>
      <c r="J24" s="80">
        <f ca="1">IF(OFFSET(B$1,ROW(B23),1)&lt;&gt;"","+"&amp;OFFSET(B$1,ROW(B23),1),OFFSET(B$1,ROW(B23),0))</f>
        <v>0</v>
      </c>
      <c r="K24" s="80">
        <f>IF(B24="","",ROW(B24))</f>
      </c>
      <c r="L24" s="80" t="str">
        <f>IF(D24="",L23,L23&amp;","&amp;J24)</f>
        <v>57,49,+181,51,+164,+163,55</v>
      </c>
      <c r="M24" s="80" t="str">
        <f>IF(D24="",M23,M23&amp;","&amp;D24)</f>
        <v>122,117,121,112,134,132,131</v>
      </c>
    </row>
    <row r="25" spans="1:13" ht="12.75">
      <c r="A25" s="93">
        <f>ROW(A25)-1</f>
        <v>24</v>
      </c>
      <c r="B25" s="94"/>
      <c r="C25" s="94"/>
      <c r="D25" s="94"/>
      <c r="E25" s="80">
        <f>E24+C25-D25</f>
        <v>35</v>
      </c>
      <c r="F25" s="80">
        <f>E24+C25</f>
        <v>35</v>
      </c>
      <c r="G25" s="80">
        <f>IF(F25=E$1,"MAX ! !","")</f>
      </c>
      <c r="H25" s="80">
        <f>IF(G25="",IF(C25="","",C25),"")</f>
      </c>
      <c r="I25" s="80">
        <f>IF(C26="",IF(D25="","",E25),"")</f>
      </c>
      <c r="J25" s="80">
        <f ca="1">IF(OFFSET(B$1,ROW(B24),1)&lt;&gt;"","+"&amp;OFFSET(B$1,ROW(B24),1),OFFSET(B$1,ROW(B24),0))</f>
        <v>0</v>
      </c>
      <c r="K25" s="80">
        <f>IF(B25="","",ROW(B25))</f>
      </c>
      <c r="L25" s="80" t="str">
        <f>IF(D25="",L24,L24&amp;","&amp;J25)</f>
        <v>57,49,+181,51,+164,+163,55</v>
      </c>
      <c r="M25" s="80" t="str">
        <f>IF(D25="",M24,M24&amp;","&amp;D25)</f>
        <v>122,117,121,112,134,132,131</v>
      </c>
    </row>
    <row r="26" spans="1:13" ht="12.75">
      <c r="A26" s="95">
        <f>ROW(A26)-1</f>
        <v>25</v>
      </c>
      <c r="B26" s="96"/>
      <c r="C26" s="96"/>
      <c r="D26" s="96"/>
      <c r="E26" s="80">
        <f>E25+C26-D26</f>
        <v>35</v>
      </c>
      <c r="F26" s="80">
        <f>E25+C26</f>
        <v>35</v>
      </c>
      <c r="G26" s="80">
        <f>IF(F26=E$1,"MAX ! !","")</f>
      </c>
      <c r="H26" s="80">
        <f>IF(G26="",IF(C26="","",C26),"")</f>
      </c>
      <c r="I26" s="80">
        <f>IF(C27="",IF(D26="","",E26),"")</f>
      </c>
      <c r="J26" s="80">
        <f ca="1">IF(OFFSET(B$1,ROW(B25),1)&lt;&gt;"","+"&amp;OFFSET(B$1,ROW(B25),1),OFFSET(B$1,ROW(B25),0))</f>
        <v>0</v>
      </c>
      <c r="K26" s="80">
        <f>IF(B26="","",ROW(B26))</f>
      </c>
      <c r="L26" s="80" t="str">
        <f>IF(D26="",L25,L25&amp;","&amp;J26)</f>
        <v>57,49,+181,51,+164,+163,55</v>
      </c>
      <c r="M26" s="80" t="str">
        <f>IF(D26="",M25,M25&amp;","&amp;D26)</f>
        <v>122,117,121,112,134,132,131</v>
      </c>
    </row>
    <row r="27" spans="1:13" ht="12.75">
      <c r="A27" s="93">
        <f>ROW(A27)-1</f>
        <v>26</v>
      </c>
      <c r="B27" s="94"/>
      <c r="C27" s="94"/>
      <c r="D27" s="94"/>
      <c r="E27" s="80">
        <f>E26+C27-D27</f>
        <v>35</v>
      </c>
      <c r="F27" s="80">
        <f>E26+C27</f>
        <v>35</v>
      </c>
      <c r="G27" s="80">
        <f>IF(F27=E$1,"MAX ! !","")</f>
      </c>
      <c r="H27" s="80">
        <f>IF(G27="",IF(C27="","",C27),"")</f>
      </c>
      <c r="I27" s="80">
        <f>IF(C28="",IF(D27="","",E27),"")</f>
      </c>
      <c r="J27" s="80">
        <f ca="1">IF(OFFSET(B$1,ROW(B26),1)&lt;&gt;"","+"&amp;OFFSET(B$1,ROW(B26),1),OFFSET(B$1,ROW(B26),0))</f>
        <v>0</v>
      </c>
      <c r="K27" s="80">
        <f>IF(B27="","",ROW(B27))</f>
      </c>
      <c r="L27" s="80" t="str">
        <f>IF(D27="",L26,L26&amp;","&amp;J27)</f>
        <v>57,49,+181,51,+164,+163,55</v>
      </c>
      <c r="M27" s="80" t="str">
        <f>IF(D27="",M26,M26&amp;","&amp;D27)</f>
        <v>122,117,121,112,134,132,131</v>
      </c>
    </row>
    <row r="28" spans="1:13" ht="12.75">
      <c r="A28" s="93">
        <f>ROW(A28)-1</f>
        <v>27</v>
      </c>
      <c r="B28" s="94"/>
      <c r="C28" s="94"/>
      <c r="D28" s="94"/>
      <c r="E28" s="80">
        <f>E27+C28-D28</f>
        <v>35</v>
      </c>
      <c r="F28" s="80">
        <f>E27+C28</f>
        <v>35</v>
      </c>
      <c r="G28" s="80">
        <f>IF(F28=E$1,"MAX ! !","")</f>
      </c>
      <c r="H28" s="80">
        <f>IF(G28="",IF(C28="","",C28),"")</f>
      </c>
      <c r="I28" s="80">
        <f>IF(C29="",IF(D28="","",E28),"")</f>
      </c>
      <c r="J28" s="80">
        <f ca="1">IF(OFFSET(B$1,ROW(B27),1)&lt;&gt;"","+"&amp;OFFSET(B$1,ROW(B27),1),OFFSET(B$1,ROW(B27),0))</f>
        <v>0</v>
      </c>
      <c r="K28" s="80">
        <f>IF(B28="","",ROW(B28))</f>
      </c>
      <c r="L28" s="80" t="str">
        <f>IF(D28="",L27,L27&amp;","&amp;J28)</f>
        <v>57,49,+181,51,+164,+163,55</v>
      </c>
      <c r="M28" s="80" t="str">
        <f>IF(D28="",M27,M27&amp;","&amp;D28)</f>
        <v>122,117,121,112,134,132,131</v>
      </c>
    </row>
    <row r="29" spans="1:13" ht="12.75">
      <c r="A29" s="93">
        <f>ROW(A29)-1</f>
        <v>28</v>
      </c>
      <c r="B29" s="94"/>
      <c r="C29" s="94"/>
      <c r="D29" s="94"/>
      <c r="E29" s="80">
        <f>E28+C29-D29</f>
        <v>35</v>
      </c>
      <c r="F29" s="80">
        <f>E28+C29</f>
        <v>35</v>
      </c>
      <c r="G29" s="80">
        <f>IF(F29=E$1,"MAX ! !","")</f>
      </c>
      <c r="H29" s="80">
        <f>IF(G29="",IF(C29="","",C29),"")</f>
      </c>
      <c r="I29" s="80">
        <f>IF(C30="",IF(D29="","",E29),"")</f>
      </c>
      <c r="J29" s="80">
        <f ca="1">IF(OFFSET(B$1,ROW(B28),1)&lt;&gt;"","+"&amp;OFFSET(B$1,ROW(B28),1),OFFSET(B$1,ROW(B28),0))</f>
        <v>0</v>
      </c>
      <c r="K29" s="80">
        <f>IF(B29="","",ROW(B29))</f>
      </c>
      <c r="L29" s="80" t="str">
        <f>IF(D29="",L28,L28&amp;","&amp;J29)</f>
        <v>57,49,+181,51,+164,+163,55</v>
      </c>
      <c r="M29" s="80" t="str">
        <f>IF(D29="",M28,M28&amp;","&amp;D29)</f>
        <v>122,117,121,112,134,132,131</v>
      </c>
    </row>
    <row r="30" spans="1:13" ht="12.75">
      <c r="A30" s="93">
        <f>ROW(A30)-1</f>
        <v>29</v>
      </c>
      <c r="B30" s="94"/>
      <c r="C30" s="94"/>
      <c r="D30" s="94"/>
      <c r="E30" s="80">
        <f>E29+C30-D30</f>
        <v>35</v>
      </c>
      <c r="F30" s="80">
        <f>E29+C30</f>
        <v>35</v>
      </c>
      <c r="G30" s="80">
        <f>IF(F30=E$1,"MAX ! !","")</f>
      </c>
      <c r="H30" s="80">
        <f>IF(G30="",IF(C30="","",C30),"")</f>
      </c>
      <c r="I30" s="80">
        <f>IF(C31="",IF(D30="","",E30),"")</f>
      </c>
      <c r="J30" s="80">
        <f ca="1">IF(OFFSET(B$1,ROW(B29),1)&lt;&gt;"","+"&amp;OFFSET(B$1,ROW(B29),1),OFFSET(B$1,ROW(B29),0))</f>
        <v>0</v>
      </c>
      <c r="K30" s="80">
        <f>IF(B30="","",ROW(B30))</f>
      </c>
      <c r="L30" s="80" t="str">
        <f>IF(D30="",L29,L29&amp;","&amp;J30)</f>
        <v>57,49,+181,51,+164,+163,55</v>
      </c>
      <c r="M30" s="80" t="str">
        <f>IF(D30="",M29,M29&amp;","&amp;D30)</f>
        <v>122,117,121,112,134,132,131</v>
      </c>
    </row>
    <row r="31" spans="1:13" ht="12.75">
      <c r="A31" s="95">
        <f>ROW(A31)-1</f>
        <v>30</v>
      </c>
      <c r="B31" s="96"/>
      <c r="C31" s="96"/>
      <c r="D31" s="96"/>
      <c r="E31" s="80">
        <f>E30+C31-D31</f>
        <v>35</v>
      </c>
      <c r="F31" s="80">
        <f>E30+C31</f>
        <v>35</v>
      </c>
      <c r="G31" s="80">
        <f>IF(F31=E$1,"MAX ! !","")</f>
      </c>
      <c r="H31" s="80">
        <f>IF(G31="",IF(C31="","",C31),"")</f>
      </c>
      <c r="I31" s="80">
        <f>IF(C32="",IF(D31="","",E31),"")</f>
      </c>
      <c r="J31" s="80">
        <f ca="1">IF(OFFSET(B$1,ROW(B30),1)&lt;&gt;"","+"&amp;OFFSET(B$1,ROW(B30),1),OFFSET(B$1,ROW(B30),0))</f>
        <v>0</v>
      </c>
      <c r="K31" s="80">
        <f>IF(B31="","",ROW(B31))</f>
      </c>
      <c r="L31" s="80" t="str">
        <f>IF(D31="",L30,L30&amp;","&amp;J31)</f>
        <v>57,49,+181,51,+164,+163,55</v>
      </c>
      <c r="M31" s="80" t="str">
        <f>IF(D31="",M30,M30&amp;","&amp;D31)</f>
        <v>122,117,121,112,134,132,131</v>
      </c>
    </row>
    <row r="32" spans="1:13" ht="12.75">
      <c r="A32" s="93">
        <f>ROW(A32)-1</f>
        <v>31</v>
      </c>
      <c r="B32" s="94"/>
      <c r="C32" s="94"/>
      <c r="D32" s="94"/>
      <c r="E32" s="80">
        <f>E31+C32-D32</f>
        <v>35</v>
      </c>
      <c r="F32" s="80">
        <f>E31+C32</f>
        <v>35</v>
      </c>
      <c r="G32" s="80">
        <f>IF(F32=E$1,"MAX ! !","")</f>
      </c>
      <c r="H32" s="80">
        <f>IF(G32="",IF(C32="","",C32),"")</f>
      </c>
      <c r="I32" s="80">
        <f>IF(C33="",IF(D32="","",E32),"")</f>
      </c>
      <c r="J32" s="80">
        <f ca="1">IF(OFFSET(B$1,ROW(B31),1)&lt;&gt;"","+"&amp;OFFSET(B$1,ROW(B31),1),OFFSET(B$1,ROW(B31),0))</f>
        <v>0</v>
      </c>
      <c r="K32" s="80">
        <f>IF(B32="","",ROW(B32))</f>
      </c>
      <c r="L32" s="80" t="str">
        <f>IF(D32="",L31,L31&amp;","&amp;J32)</f>
        <v>57,49,+181,51,+164,+163,55</v>
      </c>
      <c r="M32" s="80" t="str">
        <f>IF(D32="",M31,M31&amp;","&amp;D32)</f>
        <v>122,117,121,112,134,132,131</v>
      </c>
    </row>
    <row r="33" spans="1:13" ht="12.75">
      <c r="A33" s="93">
        <f>ROW(A33)-1</f>
        <v>32</v>
      </c>
      <c r="B33" s="94"/>
      <c r="C33" s="94"/>
      <c r="D33" s="94"/>
      <c r="E33" s="80">
        <f>E32+C33-D33</f>
        <v>35</v>
      </c>
      <c r="F33" s="80">
        <f>E32+C33</f>
        <v>35</v>
      </c>
      <c r="G33" s="80">
        <f>IF(F33=E$1,"MAX ! !","")</f>
      </c>
      <c r="H33" s="80">
        <f>IF(G33="",IF(C33="","",C33),"")</f>
      </c>
      <c r="I33" s="80">
        <f>IF(C34="",IF(D33="","",E33),"")</f>
      </c>
      <c r="J33" s="80">
        <f ca="1">IF(OFFSET(B$1,ROW(B32),1)&lt;&gt;"","+"&amp;OFFSET(B$1,ROW(B32),1),OFFSET(B$1,ROW(B32),0))</f>
        <v>0</v>
      </c>
      <c r="K33" s="80">
        <f>IF(B33="","",ROW(B33))</f>
      </c>
      <c r="L33" s="80" t="str">
        <f>IF(D33="",L32,L32&amp;","&amp;J33)</f>
        <v>57,49,+181,51,+164,+163,55</v>
      </c>
      <c r="M33" s="80" t="str">
        <f>IF(D33="",M32,M32&amp;","&amp;D33)</f>
        <v>122,117,121,112,134,132,131</v>
      </c>
    </row>
    <row r="34" spans="1:13" ht="12.75">
      <c r="A34" s="93">
        <f>ROW(A34)-1</f>
        <v>33</v>
      </c>
      <c r="B34" s="94"/>
      <c r="C34" s="94"/>
      <c r="D34" s="94"/>
      <c r="E34" s="80">
        <f>E33+C34-D34</f>
        <v>35</v>
      </c>
      <c r="F34" s="80">
        <f>E33+C34</f>
        <v>35</v>
      </c>
      <c r="G34" s="80">
        <f>IF(F34=E$1,"MAX ! !","")</f>
      </c>
      <c r="H34" s="80">
        <f>IF(G34="",IF(C34="","",C34),"")</f>
      </c>
      <c r="I34" s="80">
        <f>IF(C35="",IF(D34="","",E34),"")</f>
      </c>
      <c r="J34" s="80">
        <f ca="1">IF(OFFSET(B$1,ROW(B33),1)&lt;&gt;"","+"&amp;OFFSET(B$1,ROW(B33),1),OFFSET(B$1,ROW(B33),0))</f>
        <v>0</v>
      </c>
      <c r="K34" s="80">
        <f>IF(B34="","",ROW(B34))</f>
      </c>
      <c r="L34" s="80" t="str">
        <f>IF(D34="",L33,L33&amp;","&amp;J34)</f>
        <v>57,49,+181,51,+164,+163,55</v>
      </c>
      <c r="M34" s="80" t="str">
        <f>IF(D34="",M33,M33&amp;","&amp;D34)</f>
        <v>122,117,121,112,134,132,131</v>
      </c>
    </row>
    <row r="35" spans="1:13" ht="12.75">
      <c r="A35" s="93">
        <f>ROW(A35)-1</f>
        <v>34</v>
      </c>
      <c r="B35" s="94"/>
      <c r="C35" s="94"/>
      <c r="D35" s="94"/>
      <c r="E35" s="80">
        <f>E34+C35-D35</f>
        <v>35</v>
      </c>
      <c r="F35" s="80">
        <f>E34+C35</f>
        <v>35</v>
      </c>
      <c r="G35" s="80">
        <f>IF(F35=E$1,"MAX ! !","")</f>
      </c>
      <c r="H35" s="80">
        <f>IF(G35="",IF(C35="","",C35),"")</f>
      </c>
      <c r="I35" s="80">
        <f>IF(C36="",IF(D35="","",E35),"")</f>
      </c>
      <c r="J35" s="80">
        <f ca="1">IF(OFFSET(B$1,ROW(B34),1)&lt;&gt;"","+"&amp;OFFSET(B$1,ROW(B34),1),OFFSET(B$1,ROW(B34),0))</f>
        <v>0</v>
      </c>
      <c r="K35" s="80">
        <f>IF(B35="","",ROW(B35))</f>
      </c>
      <c r="L35" s="80" t="str">
        <f>IF(D35="",L34,L34&amp;","&amp;J35)</f>
        <v>57,49,+181,51,+164,+163,55</v>
      </c>
      <c r="M35" s="80" t="str">
        <f>IF(D35="",M34,M34&amp;","&amp;D35)</f>
        <v>122,117,121,112,134,132,131</v>
      </c>
    </row>
    <row r="36" spans="1:13" ht="12.75">
      <c r="A36" s="95">
        <f>ROW(A36)-1</f>
        <v>35</v>
      </c>
      <c r="B36" s="96"/>
      <c r="C36" s="96"/>
      <c r="D36" s="96"/>
      <c r="E36" s="80">
        <f>E35+C36-D36</f>
        <v>35</v>
      </c>
      <c r="F36" s="80">
        <f>E35+C36</f>
        <v>35</v>
      </c>
      <c r="G36" s="80">
        <f>IF(F36=E$1,"MAX ! !","")</f>
      </c>
      <c r="H36" s="80">
        <f>IF(G36="",IF(C36="","",C36),"")</f>
      </c>
      <c r="I36" s="80">
        <f>IF(C37="",IF(D36="","",E36),"")</f>
      </c>
      <c r="J36" s="80">
        <f ca="1">IF(OFFSET(B$1,ROW(B35),1)&lt;&gt;"","+"&amp;OFFSET(B$1,ROW(B35),1),OFFSET(B$1,ROW(B35),0))</f>
        <v>0</v>
      </c>
      <c r="K36" s="80">
        <f>IF(B36="","",ROW(B36))</f>
      </c>
      <c r="L36" s="80" t="str">
        <f>IF(D36="",L35,L35&amp;","&amp;J36)</f>
        <v>57,49,+181,51,+164,+163,55</v>
      </c>
      <c r="M36" s="80" t="str">
        <f>IF(D36="",M35,M35&amp;","&amp;D36)</f>
        <v>122,117,121,112,134,132,131</v>
      </c>
    </row>
    <row r="37" spans="1:13" ht="12.75">
      <c r="A37" s="93">
        <f>ROW(A37)-1</f>
        <v>36</v>
      </c>
      <c r="B37" s="94"/>
      <c r="C37" s="94"/>
      <c r="D37" s="94"/>
      <c r="E37" s="80">
        <f>E36+C37-D37</f>
        <v>35</v>
      </c>
      <c r="F37" s="80">
        <f>E36+C37</f>
        <v>35</v>
      </c>
      <c r="G37" s="80">
        <f>IF(F37=E$1,"MAX ! !","")</f>
      </c>
      <c r="H37" s="80">
        <f>IF(G37="",IF(C37="","",C37),"")</f>
      </c>
      <c r="I37" s="80">
        <f>IF(C38="",IF(D37="","",E37),"")</f>
      </c>
      <c r="J37" s="80">
        <f ca="1">IF(OFFSET(B$1,ROW(B36),1)&lt;&gt;"","+"&amp;OFFSET(B$1,ROW(B36),1),OFFSET(B$1,ROW(B36),0))</f>
        <v>0</v>
      </c>
      <c r="K37" s="80">
        <f>IF(B37="","",ROW(B37))</f>
      </c>
      <c r="L37" s="80" t="str">
        <f>IF(D37="",L36,L36&amp;","&amp;J37)</f>
        <v>57,49,+181,51,+164,+163,55</v>
      </c>
      <c r="M37" s="80" t="str">
        <f>IF(D37="",M36,M36&amp;","&amp;D37)</f>
        <v>122,117,121,112,134,132,131</v>
      </c>
    </row>
    <row r="38" spans="1:13" ht="12.75">
      <c r="A38" s="93">
        <f>ROW(A38)-1</f>
        <v>37</v>
      </c>
      <c r="B38" s="94"/>
      <c r="C38" s="94"/>
      <c r="D38" s="94"/>
      <c r="E38" s="80">
        <f>E37+C38-D38</f>
        <v>35</v>
      </c>
      <c r="F38" s="80">
        <f>E37+C38</f>
        <v>35</v>
      </c>
      <c r="G38" s="80">
        <f>IF(F38=E$1,"MAX ! !","")</f>
      </c>
      <c r="H38" s="80">
        <f>IF(G38="",IF(C38="","",C38),"")</f>
      </c>
      <c r="I38" s="80">
        <f>IF(C39="",IF(D38="","",E38),"")</f>
      </c>
      <c r="J38" s="80">
        <f ca="1">IF(OFFSET(B$1,ROW(B37),1)&lt;&gt;"","+"&amp;OFFSET(B$1,ROW(B37),1),OFFSET(B$1,ROW(B37),0))</f>
        <v>0</v>
      </c>
      <c r="K38" s="80">
        <f>IF(B38="","",ROW(B38))</f>
      </c>
      <c r="L38" s="80" t="str">
        <f>IF(D38="",L37,L37&amp;","&amp;J38)</f>
        <v>57,49,+181,51,+164,+163,55</v>
      </c>
      <c r="M38" s="80" t="str">
        <f>IF(D38="",M37,M37&amp;","&amp;D38)</f>
        <v>122,117,121,112,134,132,131</v>
      </c>
    </row>
    <row r="39" spans="1:13" ht="12.75">
      <c r="A39" s="93">
        <f>ROW(A39)-1</f>
        <v>38</v>
      </c>
      <c r="B39" s="94"/>
      <c r="C39" s="94"/>
      <c r="D39" s="94"/>
      <c r="E39" s="80">
        <f>E38+C39-D39</f>
        <v>35</v>
      </c>
      <c r="F39" s="80">
        <f>E38+C39</f>
        <v>35</v>
      </c>
      <c r="G39" s="80">
        <f>IF(F39=E$1,"MAX ! !","")</f>
      </c>
      <c r="H39" s="80">
        <f>IF(G39="",IF(C39="","",C39),"")</f>
      </c>
      <c r="I39" s="80">
        <f>IF(C40="",IF(D39="","",E39),"")</f>
      </c>
      <c r="J39" s="80">
        <f ca="1">IF(OFFSET(B$1,ROW(B38),1)&lt;&gt;"","+"&amp;OFFSET(B$1,ROW(B38),1),OFFSET(B$1,ROW(B38),0))</f>
        <v>0</v>
      </c>
      <c r="K39" s="80">
        <f>IF(B39="","",ROW(B39))</f>
      </c>
      <c r="L39" s="80" t="str">
        <f>IF(D39="",L38,L38&amp;","&amp;J39)</f>
        <v>57,49,+181,51,+164,+163,55</v>
      </c>
      <c r="M39" s="80" t="str">
        <f>IF(D39="",M38,M38&amp;","&amp;D39)</f>
        <v>122,117,121,112,134,132,131</v>
      </c>
    </row>
    <row r="40" spans="1:13" ht="12.75">
      <c r="A40" s="95">
        <f>ROW(A40)-1</f>
        <v>39</v>
      </c>
      <c r="B40" s="96"/>
      <c r="C40" s="96"/>
      <c r="D40" s="96"/>
      <c r="E40" s="80">
        <f>E39+C40-D40</f>
        <v>35</v>
      </c>
      <c r="F40" s="80">
        <f>E39+C40</f>
        <v>35</v>
      </c>
      <c r="G40" s="80">
        <f>IF(F40=E$1,"MAX ! !","")</f>
      </c>
      <c r="H40" s="80">
        <f>IF(G40="",IF(C40="","",C40),"")</f>
      </c>
      <c r="I40" s="80">
        <f>IF(C41="",IF(D40="","",E40),"")</f>
      </c>
      <c r="J40" s="80">
        <f ca="1">IF(OFFSET(B$1,ROW(B39),1)&lt;&gt;"","+"&amp;OFFSET(B$1,ROW(B39),1),OFFSET(B$1,ROW(B39),0))</f>
        <v>0</v>
      </c>
      <c r="K40" s="80">
        <f>IF(B40="","",ROW(B40))</f>
      </c>
      <c r="L40" s="80" t="str">
        <f>IF(D40="",L39,L39&amp;","&amp;J40)</f>
        <v>57,49,+181,51,+164,+163,55</v>
      </c>
      <c r="M40" s="80" t="str">
        <f>IF(D40="",M39,M39&amp;","&amp;D40)</f>
        <v>122,117,121,112,134,132,131</v>
      </c>
    </row>
    <row r="41" spans="1:13" ht="12.75">
      <c r="A41" s="93">
        <f>ROW(A41)-1</f>
        <v>40</v>
      </c>
      <c r="B41" s="94"/>
      <c r="C41" s="94"/>
      <c r="D41" s="94"/>
      <c r="E41" s="80">
        <f>E40+C41-D41</f>
        <v>35</v>
      </c>
      <c r="F41" s="80">
        <f>E40+C41</f>
        <v>35</v>
      </c>
      <c r="G41" s="80">
        <f>IF(F41=E$1,"MAX ! !","")</f>
      </c>
      <c r="H41" s="80">
        <f>IF(G41="",IF(C41="","",C41),"")</f>
      </c>
      <c r="I41" s="80">
        <f>IF(C42="",IF(D41="","",E41),"")</f>
      </c>
      <c r="J41" s="80">
        <f ca="1">IF(OFFSET(B$1,ROW(B40),1)&lt;&gt;"","+"&amp;OFFSET(B$1,ROW(B40),1),OFFSET(B$1,ROW(B40),0))</f>
        <v>0</v>
      </c>
      <c r="K41" s="80">
        <f>IF(B41="","",ROW(B41))</f>
      </c>
      <c r="L41" s="80" t="str">
        <f>IF(D41="",L40,L40&amp;","&amp;J41)</f>
        <v>57,49,+181,51,+164,+163,55</v>
      </c>
      <c r="M41" s="80" t="str">
        <f>IF(D41="",M40,M40&amp;","&amp;D41)</f>
        <v>122,117,121,112,134,132,131</v>
      </c>
    </row>
    <row r="42" spans="1:13" ht="12.75">
      <c r="A42" s="93">
        <f>ROW(A42)-1</f>
        <v>41</v>
      </c>
      <c r="B42" s="94"/>
      <c r="C42" s="94"/>
      <c r="D42" s="94"/>
      <c r="E42" s="80">
        <f>E41+C42-D42</f>
        <v>35</v>
      </c>
      <c r="F42" s="80">
        <f>E41+C42</f>
        <v>35</v>
      </c>
      <c r="G42" s="80">
        <f>IF(F42=E$1,"MAX ! !","")</f>
      </c>
      <c r="H42" s="80">
        <f>IF(G42="",IF(C42="","",C42),"")</f>
      </c>
      <c r="I42" s="80">
        <f>IF(C43="",IF(D42="","",E42),"")</f>
      </c>
      <c r="J42" s="80">
        <f ca="1">IF(OFFSET(B$1,ROW(B41),1)&lt;&gt;"","+"&amp;OFFSET(B$1,ROW(B41),1),OFFSET(B$1,ROW(B41),0))</f>
        <v>0</v>
      </c>
      <c r="K42" s="80">
        <f>IF(B42="","",ROW(B42))</f>
      </c>
      <c r="L42" s="80" t="str">
        <f>IF(D42="",L41,L41&amp;","&amp;J42)</f>
        <v>57,49,+181,51,+164,+163,55</v>
      </c>
      <c r="M42" s="80" t="str">
        <f>IF(D42="",M41,M41&amp;","&amp;D42)</f>
        <v>122,117,121,112,134,132,131</v>
      </c>
    </row>
    <row r="43" spans="1:13" ht="12.75">
      <c r="A43" s="93">
        <f>ROW(A43)-1</f>
        <v>42</v>
      </c>
      <c r="B43" s="94"/>
      <c r="C43" s="94"/>
      <c r="D43" s="94"/>
      <c r="E43" s="80">
        <f>E42+C43-D43</f>
        <v>35</v>
      </c>
      <c r="F43" s="80">
        <f>E42+C43</f>
        <v>35</v>
      </c>
      <c r="G43" s="80">
        <f>IF(F43=E$1,"MAX ! !","")</f>
      </c>
      <c r="H43" s="80">
        <f>IF(G43="",IF(C43="","",C43),"")</f>
      </c>
      <c r="I43" s="80">
        <f>IF(C44="",IF(D43="","",E43),"")</f>
      </c>
      <c r="J43" s="80">
        <f ca="1">IF(OFFSET(B$1,ROW(B42),1)&lt;&gt;"","+"&amp;OFFSET(B$1,ROW(B42),1),OFFSET(B$1,ROW(B42),0))</f>
        <v>0</v>
      </c>
      <c r="K43" s="80">
        <f>IF(B43="","",ROW(B43))</f>
      </c>
      <c r="L43" s="80" t="str">
        <f>IF(D43="",L42,L42&amp;","&amp;J43)</f>
        <v>57,49,+181,51,+164,+163,55</v>
      </c>
      <c r="M43" s="80" t="str">
        <f>IF(D43="",M42,M42&amp;","&amp;D43)</f>
        <v>122,117,121,112,134,132,131</v>
      </c>
    </row>
    <row r="44" spans="1:13" ht="12.75">
      <c r="A44" s="93">
        <f>ROW(A44)-1</f>
        <v>43</v>
      </c>
      <c r="B44" s="94"/>
      <c r="C44" s="94"/>
      <c r="D44" s="94"/>
      <c r="E44" s="80">
        <f>E43+C44-D44</f>
        <v>35</v>
      </c>
      <c r="F44" s="80">
        <f>E43+C44</f>
        <v>35</v>
      </c>
      <c r="G44" s="80">
        <f>IF(F44=E$1,"MAX ! !","")</f>
      </c>
      <c r="H44" s="80">
        <f>IF(G44="",IF(C44="","",C44),"")</f>
      </c>
      <c r="I44" s="80">
        <f>IF(C45="",IF(D44="","",E44),"")</f>
      </c>
      <c r="J44" s="80">
        <f ca="1">IF(OFFSET(B$1,ROW(B43),1)&lt;&gt;"","+"&amp;OFFSET(B$1,ROW(B43),1),OFFSET(B$1,ROW(B43),0))</f>
        <v>0</v>
      </c>
      <c r="K44" s="80">
        <f>IF(B44="","",ROW(B44))</f>
      </c>
      <c r="L44" s="80" t="str">
        <f>IF(D44="",L43,L43&amp;","&amp;J44)</f>
        <v>57,49,+181,51,+164,+163,55</v>
      </c>
      <c r="M44" s="80" t="str">
        <f>IF(D44="",M43,M43&amp;","&amp;D44)</f>
        <v>122,117,121,112,134,132,131</v>
      </c>
    </row>
    <row r="45" spans="1:13" ht="12.75">
      <c r="A45" s="95">
        <f>ROW(A45)-1</f>
        <v>44</v>
      </c>
      <c r="B45" s="96"/>
      <c r="C45" s="96"/>
      <c r="D45" s="96"/>
      <c r="E45" s="80">
        <f>E44+C45-D45</f>
        <v>35</v>
      </c>
      <c r="F45" s="80">
        <f>E44+C45</f>
        <v>35</v>
      </c>
      <c r="G45" s="80">
        <f>IF(F45=E$1,"MAX ! !","")</f>
      </c>
      <c r="H45" s="80">
        <f>IF(G45="",IF(C45="","",C45),"")</f>
      </c>
      <c r="I45" s="80">
        <f>IF(C46="",IF(D45="","",E45),"")</f>
      </c>
      <c r="J45" s="80">
        <f ca="1">IF(OFFSET(B$1,ROW(B44),1)&lt;&gt;"","+"&amp;OFFSET(B$1,ROW(B44),1),OFFSET(B$1,ROW(B44),0))</f>
        <v>0</v>
      </c>
      <c r="K45" s="80">
        <f>IF(B45="","",ROW(B45))</f>
      </c>
      <c r="L45" s="80" t="str">
        <f>IF(D45="",L44,L44&amp;","&amp;J45)</f>
        <v>57,49,+181,51,+164,+163,55</v>
      </c>
      <c r="M45" s="80" t="str">
        <f>IF(D45="",M44,M44&amp;","&amp;D45)</f>
        <v>122,117,121,112,134,132,131</v>
      </c>
    </row>
    <row r="46" spans="1:13" ht="12.75">
      <c r="A46" s="93">
        <f>ROW(A46)-1</f>
        <v>45</v>
      </c>
      <c r="B46" s="94"/>
      <c r="C46" s="94"/>
      <c r="D46" s="94"/>
      <c r="E46" s="80">
        <f>E45+C46-D46</f>
        <v>35</v>
      </c>
      <c r="F46" s="80">
        <f>E45+C46</f>
        <v>35</v>
      </c>
      <c r="G46" s="80">
        <f>IF(F46=E$1,"MAX ! !","")</f>
      </c>
      <c r="H46" s="80">
        <f>IF(G46="",IF(C46="","",C46),"")</f>
      </c>
      <c r="I46" s="80">
        <f>IF(C47="",IF(D46="","",E46),"")</f>
      </c>
      <c r="J46" s="80">
        <f ca="1">IF(OFFSET(B$1,ROW(B45),1)&lt;&gt;"","+"&amp;OFFSET(B$1,ROW(B45),1),OFFSET(B$1,ROW(B45),0))</f>
        <v>0</v>
      </c>
      <c r="K46" s="80">
        <f>IF(B46="","",ROW(B46))</f>
      </c>
      <c r="L46" s="80" t="str">
        <f>IF(D46="",L45,L45&amp;","&amp;J46)</f>
        <v>57,49,+181,51,+164,+163,55</v>
      </c>
      <c r="M46" s="80" t="str">
        <f>IF(D46="",M45,M45&amp;","&amp;D46)</f>
        <v>122,117,121,112,134,132,131</v>
      </c>
    </row>
    <row r="47" spans="1:13" ht="12.75">
      <c r="A47" s="93">
        <f>ROW(A47)-1</f>
        <v>46</v>
      </c>
      <c r="B47" s="94"/>
      <c r="C47" s="94"/>
      <c r="D47" s="94"/>
      <c r="E47" s="80">
        <f>E46+C47-D47</f>
        <v>35</v>
      </c>
      <c r="F47" s="80">
        <f>E46+C47</f>
        <v>35</v>
      </c>
      <c r="G47" s="80">
        <f>IF(F47=E$1,"MAX ! !","")</f>
      </c>
      <c r="H47" s="80">
        <f>IF(G47="",IF(C47="","",C47),"")</f>
      </c>
      <c r="I47" s="80">
        <f>IF(C80="",IF(D47="","",E47),"")</f>
      </c>
      <c r="J47" s="80">
        <f ca="1">IF(OFFSET(B$1,ROW(B46),1)&lt;&gt;"","+"&amp;OFFSET(B$1,ROW(B46),1),OFFSET(B$1,ROW(B46),0))</f>
        <v>0</v>
      </c>
      <c r="K47" s="80">
        <f>IF(B47="","",ROW(B47))</f>
      </c>
      <c r="L47" s="80" t="str">
        <f>IF(D47="",L46,L46&amp;","&amp;J47)</f>
        <v>57,49,+181,51,+164,+163,55</v>
      </c>
      <c r="M47" s="80" t="str">
        <f>IF(D47="",M46,M46&amp;","&amp;D47)</f>
        <v>122,117,121,112,134,132,131</v>
      </c>
    </row>
    <row r="48" spans="1:13" ht="12.75">
      <c r="A48" s="93">
        <f>ROW(A48)-1</f>
        <v>47</v>
      </c>
      <c r="B48" s="94"/>
      <c r="C48" s="94"/>
      <c r="D48" s="94"/>
      <c r="E48" s="80">
        <f>E47+C48-D48</f>
        <v>35</v>
      </c>
      <c r="F48" s="80">
        <f>E47+C48</f>
        <v>35</v>
      </c>
      <c r="G48" s="80">
        <f>IF(F48=E$1,"MAX ! !","")</f>
      </c>
      <c r="H48" s="80">
        <f>IF(G48="",IF(C48="","",C48),"")</f>
      </c>
      <c r="I48" s="80">
        <f>IF(C81="",IF(D48="","",E48),"")</f>
      </c>
      <c r="J48" s="80">
        <f ca="1">IF(OFFSET(B$1,ROW(B47),1)&lt;&gt;"","+"&amp;OFFSET(B$1,ROW(B47),1),OFFSET(B$1,ROW(B47),0))</f>
        <v>0</v>
      </c>
      <c r="K48" s="80">
        <f>IF(B48="","",ROW(B48))</f>
      </c>
      <c r="L48" s="80" t="str">
        <f>IF(D48="",L47,L47&amp;","&amp;J48)</f>
        <v>57,49,+181,51,+164,+163,55</v>
      </c>
      <c r="M48" s="80" t="str">
        <f>IF(D48="",M47,M47&amp;","&amp;D48)</f>
        <v>122,117,121,112,134,132,131</v>
      </c>
    </row>
    <row r="49" spans="1:13" ht="12.75">
      <c r="A49" s="93">
        <f>ROW(A49)-1</f>
        <v>48</v>
      </c>
      <c r="B49" s="94"/>
      <c r="C49" s="94"/>
      <c r="D49" s="94"/>
      <c r="E49" s="80">
        <f>E48+C49-D49</f>
        <v>35</v>
      </c>
      <c r="F49" s="80">
        <f>E48+C49</f>
        <v>35</v>
      </c>
      <c r="G49" s="80">
        <f>IF(F49=E$1,"MAX ! !","")</f>
      </c>
      <c r="H49" s="80">
        <f>IF(G49="",IF(C49="","",C49),"")</f>
      </c>
      <c r="I49" s="80">
        <f>IF(C82="",IF(D49="","",E49),"")</f>
      </c>
      <c r="J49" s="80">
        <f ca="1">IF(OFFSET(B$1,ROW(B48),1)&lt;&gt;"","+"&amp;OFFSET(B$1,ROW(B48),1),OFFSET(B$1,ROW(B48),0))</f>
        <v>0</v>
      </c>
      <c r="K49" s="80">
        <f>IF(B49="","",ROW(B49))</f>
      </c>
      <c r="L49" s="80" t="str">
        <f>IF(D49="",L48,L48&amp;","&amp;J49)</f>
        <v>57,49,+181,51,+164,+163,55</v>
      </c>
      <c r="M49" s="80" t="str">
        <f>IF(D49="",M48,M48&amp;","&amp;D49)</f>
        <v>122,117,121,112,134,132,131</v>
      </c>
    </row>
    <row r="50" spans="1:13" ht="12.75">
      <c r="A50" s="95">
        <f>ROW(A50)-1</f>
        <v>49</v>
      </c>
      <c r="B50" s="96"/>
      <c r="C50" s="96"/>
      <c r="D50" s="96"/>
      <c r="E50" s="80">
        <f>E49+C50-D50</f>
        <v>35</v>
      </c>
      <c r="F50" s="80">
        <f>E49+C50</f>
        <v>35</v>
      </c>
      <c r="G50" s="80">
        <f>IF(F50=E$1,"MAX ! !","")</f>
      </c>
      <c r="H50" s="80">
        <f>IF(G50="",IF(C50="","",C50),"")</f>
      </c>
      <c r="I50" s="80">
        <f>IF(C83="",IF(D50="","",E50),"")</f>
      </c>
      <c r="J50" s="80">
        <f ca="1">IF(OFFSET(B$1,ROW(B49),1)&lt;&gt;"","+"&amp;OFFSET(B$1,ROW(B49),1),OFFSET(B$1,ROW(B49),0))</f>
        <v>0</v>
      </c>
      <c r="K50" s="80">
        <f>IF(B50="","",ROW(B50))</f>
      </c>
      <c r="L50" s="80" t="str">
        <f>IF(D50="",L49,L49&amp;","&amp;J50)</f>
        <v>57,49,+181,51,+164,+163,55</v>
      </c>
      <c r="M50" s="80" t="str">
        <f>IF(D50="",M49,M49&amp;","&amp;D50)</f>
        <v>122,117,121,112,134,132,131</v>
      </c>
    </row>
    <row r="51" spans="1:13" ht="12.75">
      <c r="A51" s="93">
        <f>ROW(A51)-1</f>
        <v>50</v>
      </c>
      <c r="B51" s="94"/>
      <c r="C51" s="94"/>
      <c r="D51" s="94"/>
      <c r="E51" s="80">
        <f>E50+C51-D51</f>
        <v>35</v>
      </c>
      <c r="F51" s="80">
        <f>E50+C51</f>
        <v>35</v>
      </c>
      <c r="G51" s="80">
        <f>IF(F51=E$1,"MAX ! !","")</f>
      </c>
      <c r="H51" s="80">
        <f>IF(G51="",IF(C51="","",C51),"")</f>
      </c>
      <c r="I51" s="80">
        <f>IF(C84="",IF(D51="","",E51),"")</f>
      </c>
      <c r="J51" s="80">
        <f ca="1">IF(OFFSET(B$1,ROW(B50),1)&lt;&gt;"","+"&amp;OFFSET(B$1,ROW(B50),1),OFFSET(B$1,ROW(B50),0))</f>
        <v>0</v>
      </c>
      <c r="K51" s="80">
        <f>IF(B51="","",ROW(B51))</f>
      </c>
      <c r="L51" s="80" t="str">
        <f>IF(D51="",L50,L50&amp;","&amp;J51)</f>
        <v>57,49,+181,51,+164,+163,55</v>
      </c>
      <c r="M51" s="80" t="str">
        <f>IF(D51="",M50,M50&amp;","&amp;D51)</f>
        <v>122,117,121,112,134,132,131</v>
      </c>
    </row>
    <row r="52" spans="1:13" ht="12.75">
      <c r="A52" s="93">
        <f>ROW(A52)-1</f>
        <v>51</v>
      </c>
      <c r="B52" s="94"/>
      <c r="C52" s="94"/>
      <c r="D52" s="94"/>
      <c r="E52" s="80">
        <f>E51+C52-D52</f>
        <v>35</v>
      </c>
      <c r="F52" s="80">
        <f>E51+C52</f>
        <v>35</v>
      </c>
      <c r="G52" s="80">
        <f>IF(F52=E$1,"MAX ! !","")</f>
      </c>
      <c r="H52" s="80">
        <f>IF(G52="",IF(C52="","",C52),"")</f>
      </c>
      <c r="I52" s="80">
        <f>IF(C85="",IF(D52="","",E52),"")</f>
      </c>
      <c r="J52" s="80">
        <f ca="1">IF(OFFSET(B$1,ROW(B51),1)&lt;&gt;"","+"&amp;OFFSET(B$1,ROW(B51),1),OFFSET(B$1,ROW(B51),0))</f>
        <v>0</v>
      </c>
      <c r="K52" s="80">
        <f>IF(B52="","",ROW(B52))</f>
      </c>
      <c r="L52" s="80" t="str">
        <f>IF(D52="",L51,L51&amp;","&amp;J52)</f>
        <v>57,49,+181,51,+164,+163,55</v>
      </c>
      <c r="M52" s="80" t="str">
        <f>IF(D52="",M51,M51&amp;","&amp;D52)</f>
        <v>122,117,121,112,134,132,131</v>
      </c>
    </row>
    <row r="53" spans="1:13" ht="12.75">
      <c r="A53" s="93">
        <f>ROW(A53)-1</f>
        <v>52</v>
      </c>
      <c r="B53" s="94"/>
      <c r="C53" s="94"/>
      <c r="D53" s="94"/>
      <c r="E53" s="80">
        <f>E52+C53-D53</f>
        <v>35</v>
      </c>
      <c r="F53" s="80">
        <f>E52+C53</f>
        <v>35</v>
      </c>
      <c r="G53" s="80">
        <f>IF(F53=E$1,"MAX ! !","")</f>
      </c>
      <c r="H53" s="80">
        <f>IF(G53="",IF(C53="","",C53),"")</f>
      </c>
      <c r="I53" s="80">
        <f>IF(C86="",IF(D53="","",E53),"")</f>
      </c>
      <c r="J53" s="80">
        <f ca="1">IF(OFFSET(B$1,ROW(B52),1)&lt;&gt;"","+"&amp;OFFSET(B$1,ROW(B52),1),OFFSET(B$1,ROW(B52),0))</f>
        <v>0</v>
      </c>
      <c r="K53" s="80">
        <f>IF(B53="","",ROW(B53))</f>
      </c>
      <c r="L53" s="80" t="str">
        <f>IF(D53="",L52,L52&amp;","&amp;J53)</f>
        <v>57,49,+181,51,+164,+163,55</v>
      </c>
      <c r="M53" s="80" t="str">
        <f>IF(D53="",M52,M52&amp;","&amp;D53)</f>
        <v>122,117,121,112,134,132,131</v>
      </c>
    </row>
    <row r="54" spans="1:13" ht="12.75">
      <c r="A54" s="93">
        <f>ROW(A54)-1</f>
        <v>53</v>
      </c>
      <c r="B54" s="94"/>
      <c r="C54" s="94"/>
      <c r="D54" s="94"/>
      <c r="E54" s="80">
        <f>E53+C54-D54</f>
        <v>35</v>
      </c>
      <c r="F54" s="80">
        <f>E53+C54</f>
        <v>35</v>
      </c>
      <c r="G54" s="80">
        <f>IF(F54=E$1,"MAX ! !","")</f>
      </c>
      <c r="H54" s="80">
        <f>IF(G54="",IF(C54="","",C54),"")</f>
      </c>
      <c r="I54" s="80">
        <f>IF(C87="",IF(D54="","",E54),"")</f>
      </c>
      <c r="J54" s="80">
        <f ca="1">IF(OFFSET(B$1,ROW(B53),1)&lt;&gt;"","+"&amp;OFFSET(B$1,ROW(B53),1),OFFSET(B$1,ROW(B53),0))</f>
        <v>0</v>
      </c>
      <c r="K54" s="80">
        <f>IF(B54="","",ROW(B54))</f>
      </c>
      <c r="L54" s="80" t="str">
        <f>IF(D54="",L53,L53&amp;","&amp;J54)</f>
        <v>57,49,+181,51,+164,+163,55</v>
      </c>
      <c r="M54" s="80" t="str">
        <f>IF(D54="",M53,M53&amp;","&amp;D54)</f>
        <v>122,117,121,112,134,132,131</v>
      </c>
    </row>
    <row r="55" spans="1:13" ht="12.75">
      <c r="A55" s="93">
        <f>ROW(A55)-1</f>
        <v>54</v>
      </c>
      <c r="B55" s="94"/>
      <c r="C55" s="94"/>
      <c r="D55" s="94"/>
      <c r="E55" s="80">
        <f>E54+C55-D55</f>
        <v>35</v>
      </c>
      <c r="F55" s="80">
        <f>E54+C55</f>
        <v>35</v>
      </c>
      <c r="G55" s="80">
        <f>IF(F55=E$1,"MAX ! !","")</f>
      </c>
      <c r="H55" s="80">
        <f>IF(G55="",IF(C55="","",C55),"")</f>
      </c>
      <c r="I55" s="80">
        <f>IF(C88="",IF(D55="","",E55),"")</f>
      </c>
      <c r="J55" s="80">
        <f ca="1">IF(OFFSET(B$1,ROW(B54),1)&lt;&gt;"","+"&amp;OFFSET(B$1,ROW(B54),1),OFFSET(B$1,ROW(B54),0))</f>
        <v>0</v>
      </c>
      <c r="K55" s="80">
        <f>IF(B55="","",ROW(B55))</f>
      </c>
      <c r="L55" s="80" t="str">
        <f>IF(D55="",L54,L54&amp;","&amp;J55)</f>
        <v>57,49,+181,51,+164,+163,55</v>
      </c>
      <c r="M55" s="80" t="str">
        <f>IF(D55="",M54,M54&amp;","&amp;D55)</f>
        <v>122,117,121,112,134,132,131</v>
      </c>
    </row>
    <row r="56" spans="1:13" ht="12.75">
      <c r="A56" s="95">
        <f>ROW(A56)-1</f>
        <v>55</v>
      </c>
      <c r="B56" s="96"/>
      <c r="C56" s="96"/>
      <c r="D56" s="96"/>
      <c r="E56" s="80">
        <f>E55+C56-D56</f>
        <v>35</v>
      </c>
      <c r="F56" s="80">
        <f>E55+C56</f>
        <v>35</v>
      </c>
      <c r="G56" s="80">
        <f>IF(F56=E$1,"MAX ! !","")</f>
      </c>
      <c r="H56" s="80">
        <f>IF(G56="",IF(C56="","",C56),"")</f>
      </c>
      <c r="I56" s="80">
        <f>IF(C89="",IF(D56="","",E56),"")</f>
      </c>
      <c r="J56" s="80">
        <f ca="1">IF(OFFSET(B$1,ROW(B55),1)&lt;&gt;"","+"&amp;OFFSET(B$1,ROW(B55),1),OFFSET(B$1,ROW(B55),0))</f>
        <v>0</v>
      </c>
      <c r="K56" s="80">
        <f>IF(B56="","",ROW(B56))</f>
      </c>
      <c r="L56" s="80" t="str">
        <f>IF(D56="",L55,L55&amp;","&amp;J56)</f>
        <v>57,49,+181,51,+164,+163,55</v>
      </c>
      <c r="M56" s="80" t="str">
        <f>IF(D56="",M55,M55&amp;","&amp;D56)</f>
        <v>122,117,121,112,134,132,131</v>
      </c>
    </row>
    <row r="57" spans="1:13" ht="12.75">
      <c r="A57" s="93">
        <f>ROW(A57)-1</f>
        <v>56</v>
      </c>
      <c r="B57" s="94"/>
      <c r="C57" s="94"/>
      <c r="D57" s="94"/>
      <c r="E57" s="80">
        <f>E56+C57-D57</f>
        <v>35</v>
      </c>
      <c r="F57" s="80">
        <f>E56+C57</f>
        <v>35</v>
      </c>
      <c r="G57" s="80">
        <f>IF(F57=E$1,"MAX ! !","")</f>
      </c>
      <c r="H57" s="80">
        <f>IF(G57="",IF(C57="","",C57),"")</f>
      </c>
      <c r="I57" s="80">
        <f>IF(C90="",IF(D57="","",E57),"")</f>
      </c>
      <c r="J57" s="80">
        <f ca="1">IF(OFFSET(B$1,ROW(B56),1)&lt;&gt;"","+"&amp;OFFSET(B$1,ROW(B56),1),OFFSET(B$1,ROW(B56),0))</f>
        <v>0</v>
      </c>
      <c r="K57" s="80">
        <f>IF(B57="","",ROW(B57))</f>
      </c>
      <c r="L57" s="80" t="str">
        <f>IF(D57="",L56,L56&amp;","&amp;J57)</f>
        <v>57,49,+181,51,+164,+163,55</v>
      </c>
      <c r="M57" s="80" t="str">
        <f>IF(D57="",M56,M56&amp;","&amp;D57)</f>
        <v>122,117,121,112,134,132,131</v>
      </c>
    </row>
    <row r="58" spans="1:13" ht="12.75">
      <c r="A58" s="93">
        <f>ROW(A58)-1</f>
        <v>57</v>
      </c>
      <c r="B58" s="94"/>
      <c r="C58" s="94"/>
      <c r="D58" s="94"/>
      <c r="E58" s="80">
        <f>E57+C58-D58</f>
        <v>35</v>
      </c>
      <c r="F58" s="80">
        <f>E57+C58</f>
        <v>35</v>
      </c>
      <c r="G58" s="80">
        <f>IF(F58=E$1,"MAX ! !","")</f>
      </c>
      <c r="H58" s="80">
        <f>IF(G58="",IF(C58="","",C58),"")</f>
      </c>
      <c r="I58" s="80">
        <f>IF(C91="",IF(D58="","",E58),"")</f>
      </c>
      <c r="J58" s="80">
        <f ca="1">IF(OFFSET(B$1,ROW(B57),1)&lt;&gt;"","+"&amp;OFFSET(B$1,ROW(B57),1),OFFSET(B$1,ROW(B57),0))</f>
        <v>0</v>
      </c>
      <c r="K58" s="80">
        <f>IF(B58="","",ROW(B58))</f>
      </c>
      <c r="L58" s="80" t="str">
        <f>IF(D58="",L57,L57&amp;","&amp;J58)</f>
        <v>57,49,+181,51,+164,+163,55</v>
      </c>
      <c r="M58" s="80" t="str">
        <f>IF(D58="",M57,M57&amp;","&amp;D58)</f>
        <v>122,117,121,112,134,132,131</v>
      </c>
    </row>
    <row r="59" spans="1:13" ht="12.75">
      <c r="A59" s="93">
        <f>ROW(A59)-1</f>
        <v>58</v>
      </c>
      <c r="B59" s="94"/>
      <c r="C59" s="94"/>
      <c r="D59" s="94"/>
      <c r="E59" s="80">
        <f>E58+C59-D59</f>
        <v>35</v>
      </c>
      <c r="F59" s="80">
        <f>E58+C59</f>
        <v>35</v>
      </c>
      <c r="G59" s="80">
        <f>IF(F59=E$1,"MAX ! !","")</f>
      </c>
      <c r="H59" s="80">
        <f>IF(G59="",IF(C59="","",C59),"")</f>
      </c>
      <c r="I59" s="80">
        <f>IF(C92="",IF(D59="","",E59),"")</f>
      </c>
      <c r="J59" s="80">
        <f ca="1">IF(OFFSET(B$1,ROW(B58),1)&lt;&gt;"","+"&amp;OFFSET(B$1,ROW(B58),1),OFFSET(B$1,ROW(B58),0))</f>
        <v>0</v>
      </c>
      <c r="K59" s="80">
        <f>IF(B59="","",ROW(B59))</f>
      </c>
      <c r="L59" s="80" t="str">
        <f>IF(D59="",L58,L58&amp;","&amp;J59)</f>
        <v>57,49,+181,51,+164,+163,55</v>
      </c>
      <c r="M59" s="80" t="str">
        <f>IF(D59="",M58,M58&amp;","&amp;D59)</f>
        <v>122,117,121,112,134,132,131</v>
      </c>
    </row>
    <row r="60" spans="1:13" ht="12.75">
      <c r="A60" s="93">
        <f>ROW(A60)-1</f>
        <v>59</v>
      </c>
      <c r="B60" s="94"/>
      <c r="C60" s="94"/>
      <c r="D60" s="94"/>
      <c r="E60" s="80">
        <f>E59+C60-D60</f>
        <v>35</v>
      </c>
      <c r="F60" s="80">
        <f>E59+C60</f>
        <v>35</v>
      </c>
      <c r="G60" s="80">
        <f>IF(F60=E$1,"MAX ! !","")</f>
      </c>
      <c r="H60" s="80">
        <f>IF(G60="",IF(C60="","",C60),"")</f>
      </c>
      <c r="I60" s="80">
        <f>IF(C93="",IF(D60="","",E60),"")</f>
      </c>
      <c r="J60" s="80">
        <f ca="1">IF(OFFSET(B$1,ROW(B59),1)&lt;&gt;"","+"&amp;OFFSET(B$1,ROW(B59),1),OFFSET(B$1,ROW(B59),0))</f>
        <v>0</v>
      </c>
      <c r="K60" s="80">
        <f>IF(B60="","",ROW(B60))</f>
      </c>
      <c r="L60" s="80" t="str">
        <f>IF(D60="",L59,L59&amp;","&amp;J60)</f>
        <v>57,49,+181,51,+164,+163,55</v>
      </c>
      <c r="M60" s="80" t="str">
        <f>IF(D60="",M59,M59&amp;","&amp;D60)</f>
        <v>122,117,121,112,134,132,131</v>
      </c>
    </row>
    <row r="61" spans="1:13" ht="12.75">
      <c r="A61" s="95">
        <f>ROW(A61)-1</f>
        <v>60</v>
      </c>
      <c r="B61" s="96"/>
      <c r="C61" s="96"/>
      <c r="D61" s="96"/>
      <c r="E61" s="80">
        <f>E60+C61-D61</f>
        <v>35</v>
      </c>
      <c r="F61" s="80">
        <f>E60+C61</f>
        <v>35</v>
      </c>
      <c r="G61" s="80">
        <f>IF(F61=E$1,"MAX ! !","")</f>
      </c>
      <c r="H61" s="80">
        <f>IF(G61="",IF(C61="","",C61),"")</f>
      </c>
      <c r="I61" s="80">
        <f>IF(C94="",IF(D61="","",E61),"")</f>
      </c>
      <c r="J61" s="80">
        <f ca="1">IF(OFFSET(B$1,ROW(B60),1)&lt;&gt;"","+"&amp;OFFSET(B$1,ROW(B60),1),OFFSET(B$1,ROW(B60),0))</f>
        <v>0</v>
      </c>
      <c r="K61" s="80">
        <f>IF(B61="","",ROW(B61))</f>
      </c>
      <c r="L61" s="80" t="str">
        <f>IF(D61="",L60,L60&amp;","&amp;J61)</f>
        <v>57,49,+181,51,+164,+163,55</v>
      </c>
      <c r="M61" s="80" t="str">
        <f>IF(D61="",M60,M60&amp;","&amp;D61)</f>
        <v>122,117,121,112,134,132,131</v>
      </c>
    </row>
    <row r="62" spans="1:13" ht="12.75">
      <c r="A62" s="93">
        <f>ROW(A62)-1</f>
        <v>61</v>
      </c>
      <c r="B62" s="94"/>
      <c r="C62" s="94"/>
      <c r="D62" s="94"/>
      <c r="E62" s="80">
        <f>E61+C62-D62</f>
        <v>35</v>
      </c>
      <c r="F62" s="80">
        <f>E61+C62</f>
        <v>35</v>
      </c>
      <c r="G62" s="80">
        <f>IF(F62=E$1,"MAX ! !","")</f>
      </c>
      <c r="H62" s="80">
        <f>IF(G62="",IF(C62="","",C62),"")</f>
      </c>
      <c r="I62" s="80">
        <f>IF(C96="",IF(D62="","",E62),"")</f>
      </c>
      <c r="J62" s="80">
        <f ca="1">IF(OFFSET(B$1,ROW(B61),1)&lt;&gt;"","+"&amp;OFFSET(B$1,ROW(B61),1),OFFSET(B$1,ROW(B61),0))</f>
        <v>0</v>
      </c>
      <c r="K62" s="80">
        <f>IF(B62="","",ROW(B62))</f>
      </c>
      <c r="L62" s="80" t="str">
        <f>IF(D62="",L61,L61&amp;","&amp;J62)</f>
        <v>57,49,+181,51,+164,+163,55</v>
      </c>
      <c r="M62" s="80" t="str">
        <f>IF(D62="",M61,M61&amp;","&amp;D62)</f>
        <v>122,117,121,112,134,132,131</v>
      </c>
    </row>
    <row r="63" spans="1:13" ht="12.75">
      <c r="A63" s="93">
        <f>ROW(A63)-1</f>
        <v>62</v>
      </c>
      <c r="B63" s="94"/>
      <c r="C63" s="94"/>
      <c r="D63" s="94"/>
      <c r="E63" s="80">
        <f>E62+C63-D63</f>
        <v>35</v>
      </c>
      <c r="F63" s="80">
        <f>E62+C63</f>
        <v>35</v>
      </c>
      <c r="G63" s="80">
        <f>IF(F63=E$1,"MAX ! !","")</f>
      </c>
      <c r="H63" s="80">
        <f>IF(G63="",IF(C63="","",C63),"")</f>
      </c>
      <c r="I63" s="80">
        <f>IF(C97="",IF(D63="","",E63),"")</f>
      </c>
      <c r="J63" s="80">
        <f ca="1">IF(OFFSET(B$1,ROW(B62),1)&lt;&gt;"","+"&amp;OFFSET(B$1,ROW(B62),1),OFFSET(B$1,ROW(B62),0))</f>
        <v>0</v>
      </c>
      <c r="K63" s="80">
        <f>IF(B63="","",ROW(B63))</f>
      </c>
      <c r="L63" s="80" t="str">
        <f>IF(D63="",L62,L62&amp;","&amp;J63)</f>
        <v>57,49,+181,51,+164,+163,55</v>
      </c>
      <c r="M63" s="80" t="str">
        <f>IF(D63="",M62,M62&amp;","&amp;D63)</f>
        <v>122,117,121,112,134,132,131</v>
      </c>
    </row>
    <row r="64" spans="1:13" ht="12.75">
      <c r="A64" s="93">
        <f>ROW(A64)-1</f>
        <v>63</v>
      </c>
      <c r="B64" s="94"/>
      <c r="C64" s="94"/>
      <c r="D64" s="94"/>
      <c r="E64" s="80">
        <f>E63+C64-D64</f>
        <v>35</v>
      </c>
      <c r="F64" s="80">
        <f>E63+C64</f>
        <v>35</v>
      </c>
      <c r="G64" s="80">
        <f>IF(F64=E$1,"MAX ! !","")</f>
      </c>
      <c r="H64" s="80">
        <f>IF(G64="",IF(C64="","",C64),"")</f>
      </c>
      <c r="I64" s="80">
        <f>IF(C98="",IF(D64="","",E64),"")</f>
      </c>
      <c r="J64" s="80">
        <f ca="1">IF(OFFSET(B$1,ROW(B63),1)&lt;&gt;"","+"&amp;OFFSET(B$1,ROW(B63),1),OFFSET(B$1,ROW(B63),0))</f>
        <v>0</v>
      </c>
      <c r="K64" s="80">
        <f>IF(B64="","",ROW(B64))</f>
      </c>
      <c r="L64" s="80" t="str">
        <f>IF(D64="",L63,L63&amp;","&amp;J64)</f>
        <v>57,49,+181,51,+164,+163,55</v>
      </c>
      <c r="M64" s="80" t="str">
        <f>IF(D64="",M63,M63&amp;","&amp;D64)</f>
        <v>122,117,121,112,134,132,131</v>
      </c>
    </row>
    <row r="65" spans="1:13" ht="12.75">
      <c r="A65" s="93">
        <f>ROW(A65)-1</f>
        <v>64</v>
      </c>
      <c r="B65" s="94"/>
      <c r="C65" s="94"/>
      <c r="D65" s="94"/>
      <c r="E65" s="80">
        <f>E64+C65-D65</f>
        <v>35</v>
      </c>
      <c r="F65" s="80">
        <f>E64+C65</f>
        <v>35</v>
      </c>
      <c r="G65" s="80">
        <f>IF(F65=E$1,"MAX ! !","")</f>
      </c>
      <c r="H65" s="80">
        <f>IF(G65="",IF(C65="","",C65),"")</f>
      </c>
      <c r="I65" s="80">
        <f>IF(C99="",IF(D65="","",E65),"")</f>
      </c>
      <c r="J65" s="80">
        <f ca="1">IF(OFFSET(B$1,ROW(B64),1)&lt;&gt;"","+"&amp;OFFSET(B$1,ROW(B64),1),OFFSET(B$1,ROW(B64),0))</f>
        <v>0</v>
      </c>
      <c r="K65" s="80">
        <f>IF(B65="","",ROW(B65))</f>
      </c>
      <c r="L65" s="80" t="str">
        <f>IF(D65="",L64,L64&amp;","&amp;J65)</f>
        <v>57,49,+181,51,+164,+163,55</v>
      </c>
      <c r="M65" s="80" t="str">
        <f>IF(D65="",M64,M64&amp;","&amp;D65)</f>
        <v>122,117,121,112,134,132,131</v>
      </c>
    </row>
    <row r="66" spans="1:13" ht="12.75">
      <c r="A66" s="95">
        <f>ROW(A66)-1</f>
        <v>65</v>
      </c>
      <c r="B66" s="96"/>
      <c r="C66" s="96"/>
      <c r="D66" s="96"/>
      <c r="E66" s="80">
        <f>E65+C66-D66</f>
        <v>35</v>
      </c>
      <c r="F66" s="80">
        <f>E65+C66</f>
        <v>35</v>
      </c>
      <c r="G66" s="80">
        <f>IF(F66=E$1,"MAX ! !","")</f>
      </c>
      <c r="H66" s="80">
        <f>IF(G66="",IF(C66="","",C66),"")</f>
      </c>
      <c r="I66" s="80">
        <f>IF(C100="",IF(D66="","",E66),"")</f>
      </c>
      <c r="J66" s="80">
        <f ca="1">IF(OFFSET(B$1,ROW(B65),1)&lt;&gt;"","+"&amp;OFFSET(B$1,ROW(B65),1),OFFSET(B$1,ROW(B65),0))</f>
        <v>0</v>
      </c>
      <c r="K66" s="80">
        <f>IF(B66="","",ROW(B66))</f>
      </c>
      <c r="L66" s="80" t="str">
        <f>IF(D66="",L65,L65&amp;","&amp;J66)</f>
        <v>57,49,+181,51,+164,+163,55</v>
      </c>
      <c r="M66" s="80" t="str">
        <f>IF(D66="",M65,M65&amp;","&amp;D66)</f>
        <v>122,117,121,112,134,132,131</v>
      </c>
    </row>
    <row r="67" spans="1:13" ht="12.75">
      <c r="A67" s="93">
        <f>ROW(A67)-1</f>
        <v>66</v>
      </c>
      <c r="B67" s="94"/>
      <c r="C67" s="94"/>
      <c r="D67" s="94"/>
      <c r="E67" s="80">
        <f>E66+C67-D67</f>
        <v>35</v>
      </c>
      <c r="F67" s="80">
        <f>E66+C67</f>
        <v>35</v>
      </c>
      <c r="G67" s="80">
        <f>IF(F67=E$1,"MAX ! !","")</f>
      </c>
      <c r="H67" s="80">
        <f>IF(G67="",IF(C67="","",C67),"")</f>
      </c>
      <c r="I67" s="80">
        <f>IF(C101="",IF(D67="","",E67),"")</f>
      </c>
      <c r="J67" s="80">
        <f ca="1">IF(OFFSET(B$1,ROW(B66),1)&lt;&gt;"","+"&amp;OFFSET(B$1,ROW(B66),1),OFFSET(B$1,ROW(B66),0))</f>
        <v>0</v>
      </c>
      <c r="K67" s="80">
        <f>IF(B67="","",ROW(B67))</f>
      </c>
      <c r="L67" s="80" t="str">
        <f>IF(D67="",L66,L66&amp;","&amp;J67)</f>
        <v>57,49,+181,51,+164,+163,55</v>
      </c>
      <c r="M67" s="80" t="str">
        <f>IF(D67="",M66,M66&amp;","&amp;D67)</f>
        <v>122,117,121,112,134,132,131</v>
      </c>
    </row>
    <row r="68" spans="1:13" ht="12.75">
      <c r="A68" s="93">
        <f>ROW(A68)-1</f>
        <v>67</v>
      </c>
      <c r="B68" s="94"/>
      <c r="C68" s="94"/>
      <c r="D68" s="94"/>
      <c r="E68" s="80">
        <f>E67+C68-D68</f>
        <v>35</v>
      </c>
      <c r="F68" s="80">
        <f>E67+C68</f>
        <v>35</v>
      </c>
      <c r="G68" s="80">
        <f>IF(F68=E$1,"MAX ! !","")</f>
      </c>
      <c r="H68" s="80">
        <f>IF(G68="",IF(C68="","",C68),"")</f>
      </c>
      <c r="I68" s="80">
        <f>IF(C102="",IF(D68="","",E68),"")</f>
      </c>
      <c r="J68" s="80">
        <f ca="1">IF(OFFSET(B$1,ROW(B67),1)&lt;&gt;"","+"&amp;OFFSET(B$1,ROW(B67),1),OFFSET(B$1,ROW(B67),0))</f>
        <v>0</v>
      </c>
      <c r="K68" s="80">
        <f>IF(B68="","",ROW(B68))</f>
      </c>
      <c r="L68" s="80" t="str">
        <f>IF(D68="",L67,L67&amp;","&amp;J68)</f>
        <v>57,49,+181,51,+164,+163,55</v>
      </c>
      <c r="M68" s="80" t="str">
        <f>IF(D68="",M67,M67&amp;","&amp;D68)</f>
        <v>122,117,121,112,134,132,131</v>
      </c>
    </row>
    <row r="69" spans="1:13" ht="12.75">
      <c r="A69" s="93">
        <f>ROW(A69)-1</f>
        <v>68</v>
      </c>
      <c r="B69" s="94"/>
      <c r="C69" s="94"/>
      <c r="D69" s="94"/>
      <c r="E69" s="80">
        <f>E68+C69-D69</f>
        <v>35</v>
      </c>
      <c r="F69" s="80">
        <f>E68+C69</f>
        <v>35</v>
      </c>
      <c r="G69" s="80">
        <f>IF(F69=E$1,"MAX ! !","")</f>
      </c>
      <c r="H69" s="80">
        <f>IF(G69="",IF(C69="","",C69),"")</f>
      </c>
      <c r="I69" s="80">
        <f>IF(C103="",IF(D69="","",E69),"")</f>
      </c>
      <c r="J69" s="80">
        <f ca="1">IF(OFFSET(B$1,ROW(B68),1)&lt;&gt;"","+"&amp;OFFSET(B$1,ROW(B68),1),OFFSET(B$1,ROW(B68),0))</f>
        <v>0</v>
      </c>
      <c r="K69" s="80">
        <f>IF(B69="","",ROW(B69))</f>
      </c>
      <c r="L69" s="80" t="str">
        <f>IF(D69="",L68,L68&amp;","&amp;J69)</f>
        <v>57,49,+181,51,+164,+163,55</v>
      </c>
      <c r="M69" s="80" t="str">
        <f>IF(D69="",M68,M68&amp;","&amp;D69)</f>
        <v>122,117,121,112,134,132,131</v>
      </c>
    </row>
    <row r="70" spans="1:13" ht="12.75">
      <c r="A70" s="93">
        <f>ROW(A70)-1</f>
        <v>69</v>
      </c>
      <c r="B70" s="94"/>
      <c r="C70" s="94"/>
      <c r="D70" s="94"/>
      <c r="E70" s="80">
        <f>E69+C70-D70</f>
        <v>35</v>
      </c>
      <c r="F70" s="80">
        <f>E69+C70</f>
        <v>35</v>
      </c>
      <c r="G70" s="80">
        <f>IF(F70=E$1,"MAX ! !","")</f>
      </c>
      <c r="H70" s="80">
        <f>IF(G70="",IF(C70="","",C70),"")</f>
      </c>
      <c r="I70" s="80">
        <f>IF(C104="",IF(D70="","",E70),"")</f>
      </c>
      <c r="J70" s="80">
        <f ca="1">IF(OFFSET(B$1,ROW(B69),1)&lt;&gt;"","+"&amp;OFFSET(B$1,ROW(B69),1),OFFSET(B$1,ROW(B69),0))</f>
        <v>0</v>
      </c>
      <c r="K70" s="80">
        <f>IF(B70="","",ROW(B70))</f>
      </c>
      <c r="L70" s="80" t="str">
        <f>IF(D70="",L69,L69&amp;","&amp;J70)</f>
        <v>57,49,+181,51,+164,+163,55</v>
      </c>
      <c r="M70" s="80" t="str">
        <f>IF(D70="",M69,M69&amp;","&amp;D70)</f>
        <v>122,117,121,112,134,132,131</v>
      </c>
    </row>
    <row r="71" spans="1:13" ht="12.75">
      <c r="A71" s="95">
        <f>ROW(A71)-1</f>
        <v>70</v>
      </c>
      <c r="B71" s="96"/>
      <c r="C71" s="96"/>
      <c r="D71" s="96"/>
      <c r="E71" s="80">
        <f>E70+C71-D71</f>
        <v>35</v>
      </c>
      <c r="F71" s="80">
        <f>E70+C71</f>
        <v>35</v>
      </c>
      <c r="G71" s="80">
        <f>IF(F71=E$1,"MAX ! !","")</f>
      </c>
      <c r="H71" s="80">
        <f>IF(G71="",IF(C71="","",C71),"")</f>
      </c>
      <c r="I71" s="80">
        <f>IF(C105="",IF(D71="","",E71),"")</f>
      </c>
      <c r="J71" s="80">
        <f ca="1">IF(OFFSET(B$1,ROW(B70),1)&lt;&gt;"","+"&amp;OFFSET(B$1,ROW(B70),1),OFFSET(B$1,ROW(B70),0))</f>
        <v>0</v>
      </c>
      <c r="K71" s="80">
        <f>IF(B71="","",ROW(B71))</f>
      </c>
      <c r="L71" s="80" t="str">
        <f>IF(D71="",L70,L70&amp;","&amp;J71)</f>
        <v>57,49,+181,51,+164,+163,55</v>
      </c>
      <c r="M71" s="80" t="str">
        <f>IF(D71="",M70,M70&amp;","&amp;D71)</f>
        <v>122,117,121,112,134,132,131</v>
      </c>
    </row>
    <row r="72" spans="1:13" ht="12.75">
      <c r="A72" s="93">
        <f>ROW(A72)-1</f>
        <v>71</v>
      </c>
      <c r="B72" s="94"/>
      <c r="C72" s="94"/>
      <c r="D72" s="94"/>
      <c r="E72" s="80">
        <f>E71+C72-D72</f>
        <v>35</v>
      </c>
      <c r="F72" s="80">
        <f>E71+C72</f>
        <v>35</v>
      </c>
      <c r="G72" s="80">
        <f>IF(F72=E$1,"MAX ! !","")</f>
      </c>
      <c r="H72" s="80">
        <f>IF(G72="",IF(C72="","",C72),"")</f>
      </c>
      <c r="I72" s="80">
        <f>IF(C106="",IF(D72="","",E72),"")</f>
      </c>
      <c r="J72" s="80">
        <f ca="1">IF(OFFSET(B$1,ROW(B71),1)&lt;&gt;"","+"&amp;OFFSET(B$1,ROW(B71),1),OFFSET(B$1,ROW(B71),0))</f>
        <v>0</v>
      </c>
      <c r="K72" s="80">
        <f>IF(B72="","",ROW(B72))</f>
      </c>
      <c r="L72" s="80" t="str">
        <f>IF(D72="",L71,L71&amp;","&amp;J72)</f>
        <v>57,49,+181,51,+164,+163,55</v>
      </c>
      <c r="M72" s="80" t="str">
        <f>IF(D72="",M71,M71&amp;","&amp;D72)</f>
        <v>122,117,121,112,134,132,131</v>
      </c>
    </row>
    <row r="73" spans="1:13" ht="12.75">
      <c r="A73" s="93">
        <f>ROW(A73)-1</f>
        <v>72</v>
      </c>
      <c r="B73" s="94"/>
      <c r="C73" s="94"/>
      <c r="D73" s="94"/>
      <c r="E73" s="80">
        <f>E72+C73-D73</f>
        <v>35</v>
      </c>
      <c r="F73" s="80">
        <f>E72+C73</f>
        <v>35</v>
      </c>
      <c r="G73" s="80">
        <f>IF(F73=E$1,"MAX ! !","")</f>
      </c>
      <c r="H73" s="80">
        <f>IF(G73="",IF(C73="","",C73),"")</f>
      </c>
      <c r="I73" s="80">
        <f>IF(C107="",IF(D73="","",E73),"")</f>
      </c>
      <c r="J73" s="80">
        <f ca="1">IF(OFFSET(B$1,ROW(B72),1)&lt;&gt;"","+"&amp;OFFSET(B$1,ROW(B72),1),OFFSET(B$1,ROW(B72),0))</f>
        <v>0</v>
      </c>
      <c r="K73" s="80">
        <f>IF(B73="","",ROW(B73))</f>
      </c>
      <c r="L73" s="80" t="str">
        <f>IF(D73="",L72,L72&amp;","&amp;J73)</f>
        <v>57,49,+181,51,+164,+163,55</v>
      </c>
      <c r="M73" s="80" t="str">
        <f>IF(D73="",M72,M72&amp;","&amp;D73)</f>
        <v>122,117,121,112,134,132,131</v>
      </c>
    </row>
    <row r="74" spans="1:13" ht="12.75">
      <c r="A74" s="93">
        <f>ROW(A74)-1</f>
        <v>73</v>
      </c>
      <c r="B74" s="94"/>
      <c r="C74" s="94"/>
      <c r="D74" s="94"/>
      <c r="E74" s="80">
        <f>E73+C74-D74</f>
        <v>35</v>
      </c>
      <c r="F74" s="80">
        <f>E73+C74</f>
        <v>35</v>
      </c>
      <c r="G74" s="80">
        <f>IF(F74=E$1,"MAX ! !","")</f>
      </c>
      <c r="H74" s="80">
        <f>IF(G74="",IF(C74="","",C74),"")</f>
      </c>
      <c r="I74" s="80">
        <f>IF(C108="",IF(D74="","",E74),"")</f>
      </c>
      <c r="J74" s="80">
        <f ca="1">IF(OFFSET(B$1,ROW(B73),1)&lt;&gt;"","+"&amp;OFFSET(B$1,ROW(B73),1),OFFSET(B$1,ROW(B73),0))</f>
        <v>0</v>
      </c>
      <c r="K74" s="80">
        <f>IF(B74="","",ROW(B74))</f>
      </c>
      <c r="L74" s="80" t="str">
        <f>IF(D74="",L73,L73&amp;","&amp;J74)</f>
        <v>57,49,+181,51,+164,+163,55</v>
      </c>
      <c r="M74" s="80" t="str">
        <f>IF(D74="",M73,M73&amp;","&amp;D74)</f>
        <v>122,117,121,112,134,132,131</v>
      </c>
    </row>
    <row r="75" spans="1:13" ht="12.75">
      <c r="A75" s="93">
        <f>ROW(A75)-1</f>
        <v>74</v>
      </c>
      <c r="B75" s="94"/>
      <c r="C75" s="94"/>
      <c r="D75" s="94"/>
      <c r="E75" s="80">
        <f>E74+C75-D75</f>
        <v>35</v>
      </c>
      <c r="F75" s="80">
        <f>E74+C75</f>
        <v>35</v>
      </c>
      <c r="G75" s="80">
        <f>IF(F75=E$1,"MAX ! !","")</f>
      </c>
      <c r="H75" s="80">
        <f>IF(G75="",IF(C75="","",C75),"")</f>
      </c>
      <c r="I75" s="80">
        <f>IF(C109="",IF(D75="","",E75),"")</f>
      </c>
      <c r="J75" s="80">
        <f ca="1">IF(OFFSET(B$1,ROW(B74),1)&lt;&gt;"","+"&amp;OFFSET(B$1,ROW(B74),1),OFFSET(B$1,ROW(B74),0))</f>
        <v>0</v>
      </c>
      <c r="K75" s="80">
        <f>IF(B75="","",ROW(B75))</f>
      </c>
      <c r="L75" s="80" t="str">
        <f>IF(D75="",L74,L74&amp;","&amp;J75)</f>
        <v>57,49,+181,51,+164,+163,55</v>
      </c>
      <c r="M75" s="80" t="str">
        <f>IF(D75="",M74,M74&amp;","&amp;D75)</f>
        <v>122,117,121,112,134,132,131</v>
      </c>
    </row>
    <row r="76" spans="1:13" ht="12.75">
      <c r="A76" s="95">
        <f>ROW(A76)-1</f>
        <v>75</v>
      </c>
      <c r="B76" s="96"/>
      <c r="C76" s="96"/>
      <c r="D76" s="96"/>
      <c r="E76" s="80">
        <f>E75+C76-D76</f>
        <v>35</v>
      </c>
      <c r="F76" s="80">
        <f>E75+C76</f>
        <v>35</v>
      </c>
      <c r="G76" s="80">
        <f>IF(F76=E$1,"MAX ! !","")</f>
      </c>
      <c r="H76" s="80">
        <f>IF(G76="",IF(C76="","",C76),"")</f>
      </c>
      <c r="I76" s="80">
        <f>IF(C110="",IF(D76="","",E76),"")</f>
      </c>
      <c r="J76" s="80">
        <f ca="1">IF(OFFSET(B$1,ROW(B75),1)&lt;&gt;"","+"&amp;OFFSET(B$1,ROW(B75),1),OFFSET(B$1,ROW(B75),0))</f>
        <v>0</v>
      </c>
      <c r="K76" s="80">
        <f>IF(B76="","",ROW(B76))</f>
      </c>
      <c r="L76" s="80" t="str">
        <f>IF(D76="",L75,L75&amp;","&amp;J76)</f>
        <v>57,49,+181,51,+164,+163,55</v>
      </c>
      <c r="M76" s="80" t="str">
        <f>IF(D76="",M75,M75&amp;","&amp;D76)</f>
        <v>122,117,121,112,134,132,131</v>
      </c>
    </row>
    <row r="77" spans="1:13" ht="12.75">
      <c r="A77" s="93">
        <f>ROW(A77)-1</f>
        <v>76</v>
      </c>
      <c r="B77" s="94"/>
      <c r="C77" s="94"/>
      <c r="D77" s="94"/>
      <c r="E77" s="80">
        <f>E76+C77-D77</f>
        <v>35</v>
      </c>
      <c r="F77" s="80">
        <f>E76+C77</f>
        <v>35</v>
      </c>
      <c r="G77" s="80">
        <f>IF(F77=E$1,"MAX ! !","")</f>
      </c>
      <c r="H77" s="80">
        <f>IF(G77="",IF(C77="","",C77),"")</f>
      </c>
      <c r="I77" s="80">
        <f>IF(C101="",IF(D77="","",E77),"")</f>
      </c>
      <c r="J77" s="80">
        <f ca="1">IF(OFFSET(B$1,ROW(B76),1)&lt;&gt;"","+"&amp;OFFSET(B$1,ROW(B76),1),OFFSET(B$1,ROW(B76),0))</f>
        <v>0</v>
      </c>
      <c r="K77" s="80">
        <f>IF(B77="","",ROW(B77))</f>
      </c>
      <c r="L77" s="80" t="str">
        <f>IF(D77="",L76,L76&amp;","&amp;J77)</f>
        <v>57,49,+181,51,+164,+163,55</v>
      </c>
      <c r="M77" s="80" t="str">
        <f>IF(D77="",M76,M76&amp;","&amp;D77)</f>
        <v>122,117,121,112,134,132,131</v>
      </c>
    </row>
    <row r="78" spans="1:13" ht="12.75">
      <c r="A78" s="93">
        <f>ROW(A78)-1</f>
        <v>77</v>
      </c>
      <c r="B78" s="94"/>
      <c r="C78" s="94"/>
      <c r="D78" s="94"/>
      <c r="E78" s="80">
        <f>E77+C78-D78</f>
        <v>35</v>
      </c>
      <c r="F78" s="80">
        <f>E77+C78</f>
        <v>35</v>
      </c>
      <c r="G78" s="80">
        <f>IF(F78=E$1,"MAX ! !","")</f>
      </c>
      <c r="H78" s="80">
        <f>IF(G78="",IF(C78="","",C78),"")</f>
      </c>
      <c r="I78" s="80">
        <f>IF(C102="",IF(D78="","",E78),"")</f>
      </c>
      <c r="J78" s="80">
        <f ca="1">IF(OFFSET(B$1,ROW(B77),1)&lt;&gt;"","+"&amp;OFFSET(B$1,ROW(B77),1),OFFSET(B$1,ROW(B77),0))</f>
        <v>0</v>
      </c>
      <c r="K78" s="80">
        <f>IF(B78="","",ROW(B78))</f>
      </c>
      <c r="L78" s="80" t="str">
        <f>IF(D78="",L77,L77&amp;","&amp;J78)</f>
        <v>57,49,+181,51,+164,+163,55</v>
      </c>
      <c r="M78" s="80" t="str">
        <f>IF(D78="",M77,M77&amp;","&amp;D78)</f>
        <v>122,117,121,112,134,132,131</v>
      </c>
    </row>
    <row r="79" spans="1:13" ht="12.75">
      <c r="A79" s="93">
        <f>ROW(A79)-1</f>
        <v>78</v>
      </c>
      <c r="B79" s="94"/>
      <c r="C79" s="94"/>
      <c r="D79" s="94"/>
      <c r="E79" s="80">
        <f>E78+C79-D79</f>
        <v>35</v>
      </c>
      <c r="F79" s="80">
        <f>E78+C79</f>
        <v>35</v>
      </c>
      <c r="G79" s="80">
        <f>IF(F79=E$1,"MAX ! !","")</f>
      </c>
      <c r="H79" s="80">
        <f>IF(G79="",IF(C79="","",C79),"")</f>
      </c>
      <c r="I79" s="80">
        <f>IF(C103="",IF(D79="","",E79),"")</f>
      </c>
      <c r="J79" s="80">
        <f ca="1">IF(OFFSET(B$1,ROW(B78),1)&lt;&gt;"","+"&amp;OFFSET(B$1,ROW(B78),1),OFFSET(B$1,ROW(B78),0))</f>
        <v>0</v>
      </c>
      <c r="K79" s="80">
        <f>IF(B79="","",ROW(B79))</f>
      </c>
      <c r="L79" s="80" t="str">
        <f>IF(D79="",L78,L78&amp;","&amp;J79)</f>
        <v>57,49,+181,51,+164,+163,55</v>
      </c>
      <c r="M79" s="80" t="str">
        <f>IF(D79="",M78,M78&amp;","&amp;D79)</f>
        <v>122,117,121,112,134,132,131</v>
      </c>
    </row>
    <row r="80" spans="1:13" ht="12.75">
      <c r="A80" s="93">
        <f>ROW(A80)-1</f>
        <v>79</v>
      </c>
      <c r="B80" s="94"/>
      <c r="C80" s="94"/>
      <c r="D80" s="94"/>
      <c r="E80" s="80">
        <f>E79+C80-D80</f>
        <v>35</v>
      </c>
      <c r="F80" s="80">
        <f>E79+C80</f>
        <v>35</v>
      </c>
      <c r="G80" s="80">
        <f>IF(F80=E$1,"MAX ! !","")</f>
      </c>
      <c r="H80" s="80">
        <f>IF(G80="",IF(C80="","",C80),"")</f>
      </c>
      <c r="I80" s="80">
        <f>IF(C104="",IF(D80="","",E80),"")</f>
      </c>
      <c r="J80" s="80">
        <f ca="1">IF(OFFSET(B$1,ROW(B79),1)&lt;&gt;"","+"&amp;OFFSET(B$1,ROW(B79),1),OFFSET(B$1,ROW(B79),0))</f>
        <v>0</v>
      </c>
      <c r="K80" s="80">
        <f>IF(B80="","",ROW(B80))</f>
      </c>
      <c r="L80" s="80" t="str">
        <f>IF(D80="",L79,L79&amp;","&amp;J80)</f>
        <v>57,49,+181,51,+164,+163,55</v>
      </c>
      <c r="M80" s="80" t="str">
        <f>IF(D80="",M79,M79&amp;","&amp;D80)</f>
        <v>122,117,121,112,134,132,131</v>
      </c>
    </row>
    <row r="81" spans="1:13" ht="12.75">
      <c r="A81" s="95">
        <f>ROW(A81)-1</f>
        <v>80</v>
      </c>
      <c r="B81" s="96"/>
      <c r="C81" s="96"/>
      <c r="D81" s="96"/>
      <c r="E81" s="80">
        <f>E80+C81-D81</f>
        <v>35</v>
      </c>
      <c r="F81" s="80">
        <f>E80+C81</f>
        <v>35</v>
      </c>
      <c r="G81" s="80">
        <f>IF(F81=E$1,"MAX ! !","")</f>
      </c>
      <c r="H81" s="80">
        <f>IF(G81="",IF(C81="","",C81),"")</f>
      </c>
      <c r="I81" s="80">
        <f>IF(C105="",IF(D81="","",E81),"")</f>
      </c>
      <c r="J81" s="80">
        <f ca="1">IF(OFFSET(B$1,ROW(B80),1)&lt;&gt;"","+"&amp;OFFSET(B$1,ROW(B80),1),OFFSET(B$1,ROW(B80),0))</f>
        <v>0</v>
      </c>
      <c r="K81" s="80">
        <f>IF(B81="","",ROW(B81))</f>
      </c>
      <c r="L81" s="80" t="str">
        <f>IF(D81="",L80,L80&amp;","&amp;J81)</f>
        <v>57,49,+181,51,+164,+163,55</v>
      </c>
      <c r="M81" s="80" t="str">
        <f>IF(D81="",M80,M80&amp;","&amp;D81)</f>
        <v>122,117,121,112,134,132,131</v>
      </c>
    </row>
    <row r="82" spans="1:12" ht="12.75">
      <c r="A82" s="76" t="s">
        <v>25</v>
      </c>
      <c r="B82" s="97">
        <f>SUM(B2:B81)</f>
        <v>212</v>
      </c>
      <c r="C82" s="97">
        <f>SUM(C2:C81)</f>
        <v>508</v>
      </c>
      <c r="D82" s="97">
        <f>SUM(D2:D81)</f>
        <v>869</v>
      </c>
      <c r="E82" s="98" t="s">
        <v>25</v>
      </c>
      <c r="G82" s="76" t="s">
        <v>25</v>
      </c>
      <c r="H82" s="97">
        <f>SUM(H2:H81)</f>
        <v>508</v>
      </c>
      <c r="I82" s="97">
        <f>SUM(I2:I81)</f>
        <v>692</v>
      </c>
      <c r="J82" s="98" t="s">
        <v>25</v>
      </c>
      <c r="K82" s="98"/>
      <c r="L82" s="90"/>
    </row>
    <row r="83" spans="1:13" ht="12.75">
      <c r="A83" s="76" t="s">
        <v>543</v>
      </c>
      <c r="B83" s="97">
        <f>COUNT(B2:B81)</f>
        <v>4</v>
      </c>
      <c r="C83" s="97">
        <f>COUNT(C2:C81)</f>
        <v>3</v>
      </c>
      <c r="D83" s="97">
        <f>COUNT(D2:D81)</f>
        <v>7</v>
      </c>
      <c r="E83" s="98" t="s">
        <v>543</v>
      </c>
      <c r="G83" s="76" t="s">
        <v>543</v>
      </c>
      <c r="H83" s="97">
        <f>COUNT(H2:H81)</f>
        <v>3</v>
      </c>
      <c r="I83" s="97">
        <f>COUNT(I2:I81)</f>
        <v>4</v>
      </c>
      <c r="J83" s="98" t="s">
        <v>543</v>
      </c>
      <c r="K83" s="76" t="s">
        <v>544</v>
      </c>
      <c r="L83" s="97">
        <f ca="1">IF(OFFSET(A1,MAX(K2:K81)-1,4)&lt;=0,B82+1&amp;"以上",B82)</f>
        <v>212</v>
      </c>
      <c r="M83" s="98"/>
    </row>
    <row r="84" spans="1:13" ht="12.75">
      <c r="A84" s="76" t="s">
        <v>545</v>
      </c>
      <c r="B84" s="97">
        <f>INT(B82*100/B83)/100</f>
        <v>53</v>
      </c>
      <c r="C84" s="97">
        <f>INT(C82*100/C83)/100</f>
        <v>169.33</v>
      </c>
      <c r="D84" s="97">
        <f>INT(D82*100/D83)/100</f>
        <v>124.14</v>
      </c>
      <c r="E84" s="98" t="s">
        <v>545</v>
      </c>
      <c r="G84" s="76" t="s">
        <v>545</v>
      </c>
      <c r="H84" s="97">
        <f>INT(H82*100/H83)/100</f>
        <v>169.33</v>
      </c>
      <c r="I84" s="97">
        <f>INT(I82*100/I83)/100</f>
        <v>173</v>
      </c>
      <c r="J84" s="98" t="s">
        <v>545</v>
      </c>
      <c r="K84" s="76" t="s">
        <v>546</v>
      </c>
      <c r="L84" s="97">
        <f ca="1">IF(OFFSET(A1,MAX(K2:K81)-1,4)&lt;=0,"不明",L83-OFFSET(A1,MAX(K2:K81)-1,1)+1)</f>
        <v>158</v>
      </c>
      <c r="M84" s="98"/>
    </row>
    <row r="85" spans="1:11" ht="12.75">
      <c r="A85" s="76" t="s">
        <v>547</v>
      </c>
      <c r="B85" s="97">
        <f>MAX(B1:B81)</f>
        <v>57</v>
      </c>
      <c r="C85" s="97">
        <f>MAX(C1:C81)</f>
        <v>181</v>
      </c>
      <c r="D85" s="97">
        <f>MAX(D1:D81)</f>
        <v>134</v>
      </c>
      <c r="E85" s="98" t="s">
        <v>547</v>
      </c>
      <c r="G85" s="76" t="s">
        <v>547</v>
      </c>
      <c r="H85" s="97">
        <f>MAX(H1:H81)</f>
        <v>181</v>
      </c>
      <c r="I85" s="97">
        <f>MAX(I1:I81)</f>
        <v>274</v>
      </c>
      <c r="J85" s="98" t="s">
        <v>547</v>
      </c>
      <c r="K85" s="98"/>
    </row>
    <row r="86" spans="1:12" ht="12.75">
      <c r="A86" s="76" t="s">
        <v>548</v>
      </c>
      <c r="B86" s="97">
        <f>MIN(B1:B81)</f>
        <v>49</v>
      </c>
      <c r="C86" s="97">
        <f>MIN(C1:C81)</f>
        <v>163</v>
      </c>
      <c r="D86" s="97">
        <f>MIN(D1:D81)</f>
        <v>112</v>
      </c>
      <c r="E86" s="98" t="s">
        <v>548</v>
      </c>
      <c r="G86" s="76" t="s">
        <v>548</v>
      </c>
      <c r="H86" s="97">
        <f>MIN(H1:H81)</f>
        <v>163</v>
      </c>
      <c r="I86" s="97">
        <f>MIN(I1:I81)</f>
        <v>35</v>
      </c>
      <c r="J86" s="98" t="s">
        <v>548</v>
      </c>
      <c r="K86" s="76" t="s">
        <v>549</v>
      </c>
      <c r="L86" s="97">
        <f ca="1">OFFSET(A1,MAX(K2:K81)-1,0)</f>
        <v>7</v>
      </c>
    </row>
    <row r="87" spans="2:9" ht="12.75">
      <c r="B87" s="97">
        <f>(B85+B86)/2</f>
        <v>53</v>
      </c>
      <c r="C87" s="97">
        <f>(C85+C86)/2</f>
        <v>172</v>
      </c>
      <c r="D87" s="97">
        <f>(D85+D86)/2</f>
        <v>123</v>
      </c>
      <c r="H87" s="97">
        <f>(H85+H86)/2</f>
        <v>172</v>
      </c>
      <c r="I87" s="97">
        <f>(I85+I86)/2</f>
        <v>154.5</v>
      </c>
    </row>
    <row r="88" spans="2:9" ht="12.75">
      <c r="B88" s="97">
        <f>B87-B84</f>
        <v>0</v>
      </c>
      <c r="C88" s="97">
        <f>C87-C84</f>
        <v>2.6699999999999875</v>
      </c>
      <c r="D88" s="97">
        <f>D87-D84</f>
        <v>-1.1400000000000006</v>
      </c>
      <c r="H88" s="97">
        <f>H87-H84</f>
        <v>2.6699999999999875</v>
      </c>
      <c r="I88" s="97">
        <f>I87-I84</f>
        <v>-18.5</v>
      </c>
    </row>
    <row r="89" spans="2:9" ht="12.75">
      <c r="B89" s="99" t="s">
        <v>540</v>
      </c>
      <c r="C89" s="99" t="s">
        <v>550</v>
      </c>
      <c r="D89" s="99" t="s">
        <v>541</v>
      </c>
      <c r="H89" s="90" t="s">
        <v>551</v>
      </c>
      <c r="I89" s="90" t="s">
        <v>552</v>
      </c>
    </row>
    <row r="90" ht="12.75">
      <c r="I90" s="90" t="s">
        <v>553</v>
      </c>
    </row>
    <row r="91" ht="12.75">
      <c r="B91" t="s">
        <v>554</v>
      </c>
    </row>
    <row r="92" ht="12.75">
      <c r="B92" s="100" t="s">
        <v>555</v>
      </c>
    </row>
    <row r="93" ht="12.75">
      <c r="B93" s="101" t="str">
        <f>"ペルソナ："&amp;ｽﾃｰﾀｽ!G3&amp;"、レベル："&amp;ｽﾃｰﾀｽ!M5-ｽﾃｰﾀｽ!M3+1&amp;"、武器："&amp;ｽﾃｰﾀｽ!G6&amp;"、防具："&amp;ｽﾃｰﾀｽ!G7&amp;"、アクセ："&amp;ｽﾃｰﾀｽ!G8</f>
        <v>ペルソナ：ドミニオン、レベル：124、武器：ルシファーズソード、防具：ルシファーズアーマー、アクセ：シヴァ</v>
      </c>
    </row>
    <row r="94" ht="12.75">
      <c r="B94" s="101" t="str">
        <f>"装備込みステータス：HP"&amp;ｽﾃｰﾀｽ!L10&amp;" SP"&amp;ｽﾃｰﾀｽ!J10&amp;" 力"&amp;ｽﾃｰﾀｽ!I9&amp;" 魔"&amp;ｽﾃｰﾀｽ!J9&amp;" 耐"&amp;ｽﾃｰﾀｽ!K9&amp;" 運"&amp;ｽﾃｰﾀｽ!L9&amp;"(装備無しステータス：力"&amp;ｽﾃｰﾀｽ!I5&amp;" 魔"&amp;ｽﾃｰﾀｽ!J5&amp;" 耐"&amp;ｽﾃｰﾀｽ!K5&amp;" 運"&amp;ｽﾃｰﾀｽ!L5&amp;")"</f>
        <v>装備込みステータス：HP338 SP420 力48 魔148 耐30 運16(装備無しステータス：力33 魔114 耐9 運9)</v>
      </c>
    </row>
    <row r="95" ht="12.75">
      <c r="B95" s="101"/>
    </row>
    <row r="96" ht="12.75">
      <c r="B96" s="101" t="str">
        <f>"推定HP："&amp;L84&amp;"～"&amp;L83</f>
        <v>推定HP：158～212</v>
      </c>
    </row>
    <row r="97" ht="12.75">
      <c r="B97" s="101" t="str">
        <f>"攻　 　 　 撃：合計"&amp;B82&amp;"、平均"&amp;B84&amp;"、回数"&amp;B83&amp;"、最大"&amp;B85&amp;"、最小"&amp;B86</f>
        <v>攻　 　 　 撃：合計212、平均53、回数4、最大57、最小49</v>
      </c>
    </row>
    <row r="98" ht="12.75">
      <c r="B98" s="101" t="str">
        <f>"調整前回復：合計"&amp;C82&amp;"、平均"&amp;C84&amp;"、回数"&amp;C83&amp;"、最大"&amp;C85&amp;"、最小"&amp;C86&amp;"←HPがMaxになった場合も含む"</f>
        <v>調整前回復：合計508、平均169.33、回数3、最大181、最小163←HPがMaxになった場合も含む</v>
      </c>
    </row>
    <row r="99" ht="12.75">
      <c r="B99" s="101" t="str">
        <f>"調整後回復：合計"&amp;H82&amp;"、平均"&amp;H84&amp;"、回数"&amp;H83&amp;"、最大"&amp;H85&amp;"、最小"&amp;H86&amp;"←HPがMaxになった場合を除く"</f>
        <v>調整後回復：合計508、平均169.33、回数3、最大181、最小163←HPがMaxになった場合を除く</v>
      </c>
    </row>
    <row r="100" ht="12.75">
      <c r="B100" s="101" t="str">
        <f>"被　 　 　 弾：合計"&amp;D82&amp;"、平均"&amp;D84&amp;"、回数"&amp;D83&amp;"、最大"&amp;D85&amp;"、最小"&amp;D86</f>
        <v>被　 　 　 弾：合計869、平均124.14、回数7、最大134、最小112</v>
      </c>
    </row>
    <row r="101" ht="12.75">
      <c r="B101" s="101" t="str">
        <f>"総ターン数："&amp;L86&amp;"ターン、勝敗："&amp;IF(B83+C83&gt;D83,"勝ち","負け")&amp;"、戦闘終了時のHP："&amp;E81</f>
        <v>総ターン数：7ターン、勝敗：負け、戦闘終了時のHP：35</v>
      </c>
    </row>
    <row r="102" ht="12.75">
      <c r="B102" s="101"/>
    </row>
    <row r="103" ht="12.75">
      <c r="B103" s="101" t="s">
        <v>556</v>
      </c>
    </row>
    <row r="104" spans="1:2" ht="12.75">
      <c r="A104">
        <v>0</v>
      </c>
      <c r="B104" s="102" t="str">
        <f ca="1">IF(A104&lt;=L$86,A104+A$2&amp;"～"&amp;IF(A104+A$21&gt;L$86,L$86,A104+A$21)&amp;"ターン："&amp;RIGHT(OFFSET(A$1,A104+20,11),LEN(OFFSET(A$1,A104+20,11))-LEN(OFFSET(A$1,A104,11))),"")</f>
        <v>1～7ターン：57,49,+181,51,+164,+163,55</v>
      </c>
    </row>
    <row r="105" spans="1:2" ht="12.75">
      <c r="A105">
        <v>20</v>
      </c>
      <c r="B105" s="102">
        <f ca="1">IF(A105&lt;=L$86,A105+A$2&amp;"～"&amp;IF(A105+A$21&gt;L$86,L$86,A105+A$21)&amp;"ターン："&amp;RIGHT(OFFSET(A$1,A105+20,11),LEN(OFFSET(A$1,A105+20,11))-LEN(OFFSET(A$1,A105,11))),"")</f>
      </c>
    </row>
    <row r="106" spans="1:2" ht="12.75">
      <c r="A106">
        <v>40</v>
      </c>
      <c r="B106" s="102">
        <f ca="1">IF(A106&lt;=L$86,A106+A$2&amp;"～"&amp;IF(A106+A$21&gt;L$86,L$86,A106+A$21)&amp;"ターン："&amp;RIGHT(OFFSET(A$1,A106+20,11),LEN(OFFSET(A$1,A106+20,11))-LEN(OFFSET(A$1,A106,11))),"")</f>
      </c>
    </row>
    <row r="107" spans="1:2" ht="12.75">
      <c r="A107">
        <v>60</v>
      </c>
      <c r="B107" s="102">
        <f ca="1">IF(A107&lt;=L$86,A107+A$2&amp;"～"&amp;IF(A107+A$21&gt;L$86,L$86,A107+A$21)&amp;"ターン："&amp;RIGHT(OFFSET(A$1,A107+20,11),LEN(OFFSET(A$1,A107+20,11))-LEN(OFFSET(A$1,A107,11))),"")</f>
      </c>
    </row>
    <row r="108" ht="12.75">
      <c r="B108" s="101"/>
    </row>
    <row r="109" ht="12.75">
      <c r="B109" s="101" t="s">
        <v>557</v>
      </c>
    </row>
    <row r="110" spans="1:2" ht="12.75">
      <c r="A110">
        <v>0</v>
      </c>
      <c r="B110" s="102" t="str">
        <f ca="1">IF(A110&lt;=L$86,A110+A$2&amp;"～"&amp;IF(A110+A$21&gt;L$86,L$86,A110+A$21)&amp;"ターン："&amp;RIGHT(OFFSET(A$1,A110+20,12),LEN(OFFSET(A$1,A110+20,12))-LEN(OFFSET(A$1,A110,12))),"")</f>
        <v>1～7ターン：122,117,121,112,134,132,131</v>
      </c>
    </row>
    <row r="111" spans="1:2" ht="12.75">
      <c r="A111">
        <v>20</v>
      </c>
      <c r="B111" s="102">
        <f ca="1">IF(A111&lt;=L$86,A111+A$2&amp;"～"&amp;IF(A111+A$21&gt;L$86,L$86,A111+A$21)&amp;"ターン："&amp;RIGHT(OFFSET(A$1,A111+20,12),LEN(OFFSET(A$1,A111+20,12))-LEN(OFFSET(A$1,A111,12))),"")</f>
      </c>
    </row>
    <row r="112" spans="1:2" ht="12.75">
      <c r="A112">
        <v>40</v>
      </c>
      <c r="B112" s="102">
        <f ca="1">IF(A112&lt;=L$86,A112+A$2&amp;"～"&amp;IF(A112+A$21&gt;L$86,L$86,A112+A$21)&amp;"ターン："&amp;RIGHT(OFFSET(A$1,A112+20,12),LEN(OFFSET(A$1,A112+20,12))-LEN(OFFSET(A$1,A112,12))),"")</f>
      </c>
    </row>
    <row r="113" spans="1:2" ht="12.75">
      <c r="A113">
        <v>60</v>
      </c>
      <c r="B113" s="102">
        <f ca="1">IF(A113&lt;=L$86,A113+A$2&amp;"～"&amp;IF(A113+A$21&gt;L$86,L$86,A113+A$21)&amp;"ターン："&amp;RIGHT(OFFSET(A$1,A113+20,12),LEN(OFFSET(A$1,A113+20,12))-LEN(OFFSET(A$1,A113,12))),"")</f>
      </c>
    </row>
    <row r="114" ht="12.75">
      <c r="B114" t="s">
        <v>558</v>
      </c>
    </row>
    <row r="115" ht="12.75">
      <c r="B115" t="s">
        <v>559</v>
      </c>
    </row>
  </sheetData>
  <sheetProtection sheet="1" objects="1" scenario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1601-01-01T00:01:42Z</cp:lastPrinted>
  <dcterms:created xsi:type="dcterms:W3CDTF">2006-10-20T13:31:46Z</dcterms:created>
  <dcterms:modified xsi:type="dcterms:W3CDTF">2006-10-23T13:48:49Z</dcterms:modified>
  <cp:category/>
  <cp:version/>
  <cp:contentType/>
  <cp:contentStatus/>
  <cp:revision>12</cp:revision>
</cp:coreProperties>
</file>