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9345" activeTab="0"/>
  </bookViews>
  <sheets>
    <sheet name="計算シート" sheetId="1" r:id="rId1"/>
    <sheet name="設定" sheetId="2" r:id="rId2"/>
  </sheets>
  <definedNames>
    <definedName name="リアルデータ表">'設定'!$A$13:$E$41</definedName>
    <definedName name="出撃OFF">'設定'!$B$6</definedName>
    <definedName name="出撃ON">'設定'!$B$5</definedName>
    <definedName name="出撃ON・OFF">'設定'!$B$5:$B$6</definedName>
    <definedName name="補正OFF">'設定'!$B$10</definedName>
    <definedName name="補正ON">'設定'!$B$9</definedName>
    <definedName name="補正ON・OFF">'設定'!$B$9:$B$10</definedName>
  </definedNames>
  <calcPr fullCalcOnLoad="1"/>
</workbook>
</file>

<file path=xl/comments1.xml><?xml version="1.0" encoding="utf-8"?>
<comments xmlns="http://schemas.openxmlformats.org/spreadsheetml/2006/main">
  <authors>
    <author>ono</author>
    <author>　</author>
  </authors>
  <commentList>
    <comment ref="U1" authorId="0">
      <text>
        <r>
          <rPr>
            <b/>
            <sz val="9"/>
            <rFont val="ＭＳ Ｐゴシック"/>
            <family val="3"/>
          </rPr>
          <t>感覚＋知識</t>
        </r>
      </text>
    </comment>
    <comment ref="T1" authorId="0">
      <text>
        <r>
          <rPr>
            <b/>
            <sz val="9"/>
            <rFont val="ＭＳ Ｐゴシック"/>
            <family val="3"/>
          </rPr>
          <t>体格＋筋力</t>
        </r>
      </text>
    </comment>
    <comment ref="V1" authorId="0">
      <text>
        <r>
          <rPr>
            <b/>
            <sz val="9"/>
            <rFont val="ＭＳ Ｐゴシック"/>
            <family val="3"/>
          </rPr>
          <t>敏捷＋感覚</t>
        </r>
      </text>
    </comment>
    <comment ref="W1" authorId="0">
      <text>
        <r>
          <rPr>
            <b/>
            <sz val="9"/>
            <rFont val="ＭＳ Ｐゴシック"/>
            <family val="3"/>
          </rPr>
          <t>体格＋耐久力</t>
        </r>
      </text>
    </comment>
    <comment ref="C11" authorId="0">
      <text>
        <r>
          <rPr>
            <b/>
            <sz val="9"/>
            <rFont val="ＭＳ Ｐゴシック"/>
            <family val="3"/>
          </rPr>
          <t>技・特殊使用フラグ
ON（使用）：1
OFF：その他（削除でもOK）</t>
        </r>
      </text>
    </comment>
    <comment ref="B11" authorId="0">
      <text>
        <r>
          <rPr>
            <b/>
            <sz val="9"/>
            <rFont val="ＭＳ Ｐゴシック"/>
            <family val="3"/>
          </rPr>
          <t>ユニット別出撃フラグ
ON（出撃）：1
OFF：その他（削除でもOK）</t>
        </r>
      </text>
    </comment>
    <comment ref="Y11" authorId="1">
      <text>
        <r>
          <rPr>
            <sz val="9"/>
            <rFont val="ＭＳ Ｐゴシック"/>
            <family val="3"/>
          </rPr>
          <t>I=Dは、I=Dとパイロットの欄の評価にそれぞれ一箇所でも入力されていれば入力済みとみなす。
歩兵は、人員の評価に一箇所でも入力されていれば入力済みとみなす。</t>
        </r>
      </text>
    </comment>
  </commentList>
</comments>
</file>

<file path=xl/sharedStrings.xml><?xml version="1.0" encoding="utf-8"?>
<sst xmlns="http://schemas.openxmlformats.org/spreadsheetml/2006/main" count="227" uniqueCount="111">
  <si>
    <t>評価</t>
  </si>
  <si>
    <t>体格</t>
  </si>
  <si>
    <t>筋力</t>
  </si>
  <si>
    <t>耐久力</t>
  </si>
  <si>
    <t>外見</t>
  </si>
  <si>
    <t>敏捷</t>
  </si>
  <si>
    <t>器用</t>
  </si>
  <si>
    <t>感覚</t>
  </si>
  <si>
    <t>知識</t>
  </si>
  <si>
    <t>幸運</t>
  </si>
  <si>
    <t>トモエリバー</t>
  </si>
  <si>
    <t>近接</t>
  </si>
  <si>
    <t>中距離</t>
  </si>
  <si>
    <t>遠距離</t>
  </si>
  <si>
    <t>装甲</t>
  </si>
  <si>
    <t>国民番号</t>
  </si>
  <si>
    <t>国家</t>
  </si>
  <si>
    <t>名前</t>
  </si>
  <si>
    <t>根源力</t>
  </si>
  <si>
    <t>着用アイドレス</t>
  </si>
  <si>
    <t>出撃</t>
  </si>
  <si>
    <t>器用</t>
  </si>
  <si>
    <t>感覚</t>
  </si>
  <si>
    <t>知識</t>
  </si>
  <si>
    <t>幸運</t>
  </si>
  <si>
    <t>近接</t>
  </si>
  <si>
    <t>中距離</t>
  </si>
  <si>
    <t>遠距離</t>
  </si>
  <si>
    <t>装甲</t>
  </si>
  <si>
    <t>リアルデータ</t>
  </si>
  <si>
    <t>体格</t>
  </si>
  <si>
    <t>筋力</t>
  </si>
  <si>
    <t>敏捷</t>
  </si>
  <si>
    <t>耐久力</t>
  </si>
  <si>
    <t>I=D</t>
  </si>
  <si>
    <t>コピペ用</t>
  </si>
  <si>
    <t>↓近接～装甲：ユニット毎の評価</t>
  </si>
  <si>
    <t>仮シフトのリアルデータ→評価</t>
  </si>
  <si>
    <t>仮シフト計算用</t>
  </si>
  <si>
    <t>技</t>
  </si>
  <si>
    <t>技名</t>
  </si>
  <si>
    <t>特殊１</t>
  </si>
  <si>
    <t>特殊２</t>
  </si>
  <si>
    <t>・アイドレス事務局（尚書省）に出仕できる。・戦闘事務行為</t>
  </si>
  <si>
    <t>･世界の謎ゲームに挑戦できる（謎挑戦行為）</t>
  </si>
  <si>
    <t>・ＲＢ戦闘行為</t>
  </si>
  <si>
    <t>Ｉ＝Ｄ</t>
  </si>
  <si>
    <t>技特</t>
  </si>
  <si>
    <t>評価目標値</t>
  </si>
  <si>
    <t>次の評価まであと</t>
  </si>
  <si>
    <t>評価合計（全体）</t>
  </si>
  <si>
    <t>評価合計（出撃フラグONのみ）</t>
  </si>
  <si>
    <t>不足</t>
  </si>
  <si>
    <t>リアルデータ必要最小値(※1)</t>
  </si>
  <si>
    <t>リアルデータ</t>
  </si>
  <si>
    <t>差分(※2)</t>
  </si>
  <si>
    <t>最大差分(※3)</t>
  </si>
  <si>
    <t xml:space="preserve">(※1)　リアルデータ必要最小値 </t>
  </si>
  <si>
    <t xml:space="preserve">評価値が得られる最小のリアルデータ値 </t>
  </si>
  <si>
    <t xml:space="preserve">芝村さんの計算シ－トで、リアルデータを小数第１位以下を四捨五入して計算 </t>
  </si>
  <si>
    <t xml:space="preserve">（「ステージ１　冒険のはじまり」にて提示の計算方式）した場合について確認済み。 </t>
  </si>
  <si>
    <t>(※2)　差分：</t>
  </si>
  <si>
    <t>1個下の評価とこの評価の間のリアルデータ差分</t>
  </si>
  <si>
    <t>例えば、技などを使用し評価を３→４にした場合、3のリアル値3.4→4のリアル値5.1で1.7上がる。</t>
  </si>
  <si>
    <t>編成時に、技や特殊を使用して評価を調整する場合の目安として見ると良いかも。</t>
  </si>
  <si>
    <t xml:space="preserve">(※3)　最大差分： </t>
  </si>
  <si>
    <t xml:space="preserve">1個下の評価からこの評価にするために必要なリアルデータの差分の最大値 </t>
  </si>
  <si>
    <t xml:space="preserve">例えば、評価を３→４に上げるために、3のリアル値3.4→4のリアル値5.1で1.7必要に見えるが、 </t>
  </si>
  <si>
    <t xml:space="preserve">実際は、最大でも3のリアル必要最小値→4のリアル必要最小値、つまり </t>
  </si>
  <si>
    <t>2.8→4.2で1.4あればいい。</t>
  </si>
  <si>
    <t>技・特殊</t>
  </si>
  <si>
    <t>兵員</t>
  </si>
  <si>
    <t>I=D</t>
  </si>
  <si>
    <t>パイロ</t>
  </si>
  <si>
    <t>コパイ1</t>
  </si>
  <si>
    <t>コパイ2</t>
  </si>
  <si>
    <t>緑の列にデータを入力（/コピペ）する</t>
  </si>
  <si>
    <t>I=D小計</t>
  </si>
  <si>
    <t>兵員・パイロット・コパイ</t>
  </si>
  <si>
    <t>I=D名</t>
  </si>
  <si>
    <t>2007/3/10　仮公開</t>
  </si>
  <si>
    <t>リアルデータ（近接～装甲は目安）</t>
  </si>
  <si>
    <t>詩歌</t>
  </si>
  <si>
    <t>酒巻　孝司</t>
  </si>
  <si>
    <t>北国人＋歩兵＋パイロット</t>
  </si>
  <si>
    <t>五感覚醒</t>
  </si>
  <si>
    <t>・射撃戦行為・～５０ｍ戦闘修正＋１・～３００ｍ戦闘修正＋２・～５００ｍ戦闘修正＋１</t>
  </si>
  <si>
    <t>知識の貯蔵庫</t>
  </si>
  <si>
    <t>九音・詩歌</t>
  </si>
  <si>
    <t>北国人＋吏族＋星見司</t>
  </si>
  <si>
    <t xml:space="preserve"> </t>
  </si>
  <si>
    <t>ON</t>
  </si>
  <si>
    <t>OFF</t>
  </si>
  <si>
    <t>フラグON</t>
  </si>
  <si>
    <t>ON</t>
  </si>
  <si>
    <t>技・特殊補正を加算</t>
  </si>
  <si>
    <t>リアルデータ計算用（小数第一位四捨五入）</t>
  </si>
  <si>
    <t>リアルデータ　出撃フラグONのみ計算用（小数第一位四捨五入）</t>
  </si>
  <si>
    <t>I=D　パイロット＆コパイ最大評価算出用（濃いグレーはI=D最終評価には不使用）</t>
  </si>
  <si>
    <t>I=D　全体評価算出用（I=D＆（パイロット＆コパイ））</t>
  </si>
  <si>
    <t>水色部分がカスタマイズできます。</t>
  </si>
  <si>
    <t>　　　計算式「=1.5^(評価-0.4999)」で算出後、若干誤差が出るところを手入力で確認（笑）</t>
  </si>
  <si>
    <t>　　　（0.499･･･の9の桁をどこまで付けるかによって若干値が変わってきたが、</t>
  </si>
  <si>
    <t>　　　　リアルデータがどの桁数ならどの桁数まで0.499…の桁を取るのが適切かとかが</t>
  </si>
  <si>
    <t>　　　　良く分からなかったので、最終的には手入力で確認）</t>
  </si>
  <si>
    <t>出撃フラグに使う文字（変更後、計算シートの方で入力済みのフラグは入力し直す必要があるので注意）</t>
  </si>
  <si>
    <t>技・特殊使用フラグに使う文字（変更後、計算シートの方で入力済みのフラグは入力し直す必要があるので注意）</t>
  </si>
  <si>
    <t>データ入力済み？</t>
  </si>
  <si>
    <t>０ｍ戦闘修正＋２・～５ｍ戦闘修正＋１～５００ｍ戦闘修正＋１</t>
  </si>
  <si>
    <t xml:space="preserve"> </t>
  </si>
  <si>
    <t>全体補正（ACEユニットなど）</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</si>
</sst>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000000000_ "/>
  </numFmts>
  <fonts count="9">
    <font>
      <sz val="11"/>
      <name val="ＭＳ Ｐゴシック"/>
      <family val="3"/>
    </font>
    <font>
      <sz val="6"/>
      <name val="ＭＳ Ｐゴシック"/>
      <family val="3"/>
    </font>
    <font>
      <u val="single"/>
      <sz val="8.25"/>
      <color indexed="12"/>
      <name val="ＭＳ Ｐゴシック"/>
      <family val="3"/>
    </font>
    <font>
      <sz val="8"/>
      <name val="ＭＳ Ｐゴシック"/>
      <family val="3"/>
    </font>
    <font>
      <b/>
      <sz val="9"/>
      <name val="ＭＳ Ｐゴシック"/>
      <family val="3"/>
    </font>
    <font>
      <b/>
      <sz val="8"/>
      <name val="ＭＳ Ｐゴシック"/>
      <family val="3"/>
    </font>
    <font>
      <sz val="8"/>
      <color indexed="10"/>
      <name val="ＭＳ Ｐゴシック"/>
      <family val="3"/>
    </font>
    <font>
      <sz val="9"/>
      <name val="ＭＳ Ｐゴシック"/>
      <family val="3"/>
    </font>
    <font>
      <sz val="8"/>
      <color indexed="23"/>
      <name val="ＭＳ Ｐゴシック"/>
      <family val="3"/>
    </font>
  </fonts>
  <fills count="14">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23"/>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46"/>
        <bgColor indexed="64"/>
      </patternFill>
    </fill>
    <fill>
      <patternFill patternType="solid">
        <fgColor indexed="57"/>
        <bgColor indexed="64"/>
      </patternFill>
    </fill>
    <fill>
      <patternFill patternType="solid">
        <fgColor indexed="50"/>
        <bgColor indexed="64"/>
      </patternFill>
    </fill>
    <fill>
      <patternFill patternType="darkHorizontal">
        <fgColor indexed="43"/>
      </patternFill>
    </fill>
  </fills>
  <borders count="3">
    <border>
      <left/>
      <right/>
      <top/>
      <bottom/>
      <diagonal/>
    </border>
    <border>
      <left style="thin"/>
      <right style="thin"/>
      <top style="thin"/>
      <bottom style="thin"/>
    </border>
    <border>
      <left style="medium"/>
      <right style="medium"/>
      <top style="medium"/>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2" borderId="0" xfId="0" applyFont="1" applyFill="1" applyBorder="1" applyAlignment="1">
      <alignment vertical="center"/>
    </xf>
    <xf numFmtId="0" fontId="3" fillId="3" borderId="0" xfId="0" applyFont="1" applyFill="1" applyBorder="1" applyAlignment="1">
      <alignment vertical="center"/>
    </xf>
    <xf numFmtId="0" fontId="3" fillId="4" borderId="0" xfId="0" applyFont="1" applyFill="1" applyAlignment="1">
      <alignment vertical="center"/>
    </xf>
    <xf numFmtId="0" fontId="3" fillId="0" borderId="0" xfId="0" applyFont="1" applyAlignment="1">
      <alignment horizontal="right" vertical="center"/>
    </xf>
    <xf numFmtId="0" fontId="3" fillId="5" borderId="0" xfId="0" applyFont="1" applyFill="1" applyAlignment="1">
      <alignment vertical="center"/>
    </xf>
    <xf numFmtId="0" fontId="3" fillId="6" borderId="0" xfId="0" applyFont="1" applyFill="1" applyAlignment="1">
      <alignment vertical="center"/>
    </xf>
    <xf numFmtId="49" fontId="3" fillId="6" borderId="0" xfId="0" applyNumberFormat="1" applyFont="1" applyFill="1" applyAlignment="1">
      <alignment vertical="center"/>
    </xf>
    <xf numFmtId="0" fontId="3" fillId="6" borderId="0" xfId="0" applyFont="1" applyFill="1" applyBorder="1" applyAlignment="1">
      <alignment vertical="center"/>
    </xf>
    <xf numFmtId="0" fontId="3" fillId="7" borderId="0" xfId="0" applyFont="1" applyFill="1" applyAlignment="1">
      <alignment vertical="center"/>
    </xf>
    <xf numFmtId="0" fontId="3" fillId="3" borderId="1" xfId="0" applyFont="1" applyFill="1" applyBorder="1" applyAlignment="1">
      <alignment vertical="center"/>
    </xf>
    <xf numFmtId="0" fontId="3" fillId="8" borderId="0" xfId="0" applyFont="1" applyFill="1" applyAlignment="1">
      <alignment vertical="center"/>
    </xf>
    <xf numFmtId="49" fontId="3" fillId="8" borderId="0" xfId="0" applyNumberFormat="1" applyFont="1" applyFill="1" applyAlignment="1">
      <alignment vertical="center"/>
    </xf>
    <xf numFmtId="180" fontId="3" fillId="0" borderId="0" xfId="0" applyNumberFormat="1" applyFont="1" applyAlignment="1">
      <alignment/>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3" fillId="9" borderId="0" xfId="0" applyFont="1" applyFill="1" applyAlignment="1">
      <alignment vertical="center"/>
    </xf>
    <xf numFmtId="180" fontId="3" fillId="0" borderId="0" xfId="0" applyNumberFormat="1" applyFont="1" applyBorder="1" applyAlignment="1">
      <alignment vertical="center"/>
    </xf>
    <xf numFmtId="0" fontId="3" fillId="10" borderId="0" xfId="0" applyFont="1" applyFill="1" applyAlignment="1">
      <alignment horizontal="right" vertical="center"/>
    </xf>
    <xf numFmtId="0" fontId="3" fillId="10" borderId="0" xfId="0" applyFont="1" applyFill="1" applyAlignment="1">
      <alignment vertical="center"/>
    </xf>
    <xf numFmtId="56" fontId="3" fillId="0" borderId="0" xfId="0" applyNumberFormat="1" applyFont="1" applyAlignment="1">
      <alignment vertical="center"/>
    </xf>
    <xf numFmtId="0" fontId="3" fillId="3" borderId="0" xfId="0" applyFont="1" applyFill="1" applyAlignment="1">
      <alignment vertical="center"/>
    </xf>
    <xf numFmtId="0" fontId="3" fillId="0" borderId="1" xfId="0" applyFont="1" applyBorder="1" applyAlignment="1">
      <alignment vertical="center"/>
    </xf>
    <xf numFmtId="0" fontId="3" fillId="11" borderId="0" xfId="0" applyFont="1" applyFill="1" applyAlignment="1">
      <alignment vertical="center"/>
    </xf>
    <xf numFmtId="0" fontId="3" fillId="12" borderId="0" xfId="0" applyFont="1" applyFill="1" applyAlignment="1">
      <alignment vertical="center"/>
    </xf>
    <xf numFmtId="0" fontId="3" fillId="7" borderId="0" xfId="0" applyFont="1" applyFill="1" applyBorder="1" applyAlignment="1">
      <alignment vertical="center"/>
    </xf>
    <xf numFmtId="0" fontId="3" fillId="0" borderId="2" xfId="0" applyFont="1" applyFill="1" applyBorder="1" applyAlignment="1">
      <alignment vertical="center"/>
    </xf>
    <xf numFmtId="0" fontId="3" fillId="8" borderId="0" xfId="0" applyFont="1" applyFill="1" applyAlignment="1">
      <alignment vertical="center"/>
    </xf>
    <xf numFmtId="0" fontId="8" fillId="7" borderId="0" xfId="0" applyFont="1" applyFill="1" applyBorder="1" applyAlignment="1">
      <alignment vertical="center"/>
    </xf>
    <xf numFmtId="0" fontId="3" fillId="0" borderId="0" xfId="0" applyFont="1" applyFill="1" applyAlignment="1">
      <alignment horizontal="right" vertical="center"/>
    </xf>
    <xf numFmtId="0" fontId="8" fillId="7" borderId="0" xfId="0" applyFont="1" applyFill="1" applyAlignment="1">
      <alignment vertical="center"/>
    </xf>
    <xf numFmtId="0" fontId="3" fillId="13" borderId="0" xfId="0" applyFont="1" applyFill="1" applyAlignment="1">
      <alignment vertical="center"/>
    </xf>
    <xf numFmtId="0" fontId="8" fillId="13" borderId="0" xfId="0" applyFont="1" applyFill="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28</xdr:row>
      <xdr:rowOff>28575</xdr:rowOff>
    </xdr:from>
    <xdr:to>
      <xdr:col>18</xdr:col>
      <xdr:colOff>333375</xdr:colOff>
      <xdr:row>40</xdr:row>
      <xdr:rowOff>114300</xdr:rowOff>
    </xdr:to>
    <xdr:sp>
      <xdr:nvSpPr>
        <xdr:cNvPr id="1" name="TextBox 151"/>
        <xdr:cNvSpPr txBox="1">
          <a:spLocks noChangeArrowheads="1"/>
        </xdr:cNvSpPr>
      </xdr:nvSpPr>
      <xdr:spPr>
        <a:xfrm>
          <a:off x="5695950" y="3629025"/>
          <a:ext cx="1781175" cy="2105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I=Dのコパイ行は追加できます。
（ゴールデンなど用）
既存のコパイの行（兵員データと技データの２行をセットで）を「コピー→コピーしたセルを挿入」で
「パイロットとコパイ１の間」
「コパイ１とコパイ２の間」
「コパイ２とI=D小計の間」
のどこかに挿入してください。</a:t>
          </a:r>
        </a:p>
      </xdr:txBody>
    </xdr:sp>
    <xdr:clientData/>
  </xdr:twoCellAnchor>
  <xdr:twoCellAnchor>
    <xdr:from>
      <xdr:col>19</xdr:col>
      <xdr:colOff>123825</xdr:colOff>
      <xdr:row>29</xdr:row>
      <xdr:rowOff>76200</xdr:rowOff>
    </xdr:from>
    <xdr:to>
      <xdr:col>25</xdr:col>
      <xdr:colOff>161925</xdr:colOff>
      <xdr:row>37</xdr:row>
      <xdr:rowOff>114300</xdr:rowOff>
    </xdr:to>
    <xdr:sp>
      <xdr:nvSpPr>
        <xdr:cNvPr id="2" name="TextBox 152"/>
        <xdr:cNvSpPr txBox="1">
          <a:spLocks noChangeArrowheads="1"/>
        </xdr:cNvSpPr>
      </xdr:nvSpPr>
      <xdr:spPr>
        <a:xfrm>
          <a:off x="7648575" y="3810000"/>
          <a:ext cx="2314575" cy="1409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技・特殊の使用フラグは未完成です。技以外を使う場合は、技の行のデータを削除し直接入力でお願いします。
（技のみなら、元の計算式を使用＆技を参謀のエクセルファイルからコピペすればON-OFFできます。が、今のとこ中途半端なので非推奨）</a:t>
          </a:r>
        </a:p>
      </xdr:txBody>
    </xdr:sp>
    <xdr:clientData/>
  </xdr:twoCellAnchor>
  <xdr:twoCellAnchor>
    <xdr:from>
      <xdr:col>2</xdr:col>
      <xdr:colOff>152400</xdr:colOff>
      <xdr:row>28</xdr:row>
      <xdr:rowOff>0</xdr:rowOff>
    </xdr:from>
    <xdr:to>
      <xdr:col>7</xdr:col>
      <xdr:colOff>161925</xdr:colOff>
      <xdr:row>50</xdr:row>
      <xdr:rowOff>95250</xdr:rowOff>
    </xdr:to>
    <xdr:sp>
      <xdr:nvSpPr>
        <xdr:cNvPr id="3" name="TextBox 153"/>
        <xdr:cNvSpPr txBox="1">
          <a:spLocks noChangeArrowheads="1"/>
        </xdr:cNvSpPr>
      </xdr:nvSpPr>
      <xdr:spPr>
        <a:xfrm>
          <a:off x="409575" y="3600450"/>
          <a:ext cx="1885950" cy="3829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濃いグレーのラインの間に、人員またはI=Dを、行ごとごっそり
「コピー」→「コピーしたセルを挿入」
で、入力人数を増やして下さい。
（行頭が同じ色の行全体を丸ごとコピペしてください）
水色のセルにデータ入力やフラグON-OFFします。
薄いオレンジのセルは、コピペして
テキストでBBS等に貼り付けるのに使用するデータを出力するエリアです。
黄色・薄い黄色のセルやグレーのセルは
計算結果です。
計算式が入っていますので、改造する場合を除き触らないで下さい。
紫のセルは未実装の機能です。</a:t>
          </a:r>
        </a:p>
      </xdr:txBody>
    </xdr:sp>
    <xdr:clientData/>
  </xdr:twoCellAnchor>
  <xdr:twoCellAnchor>
    <xdr:from>
      <xdr:col>8</xdr:col>
      <xdr:colOff>0</xdr:colOff>
      <xdr:row>28</xdr:row>
      <xdr:rowOff>9525</xdr:rowOff>
    </xdr:from>
    <xdr:to>
      <xdr:col>13</xdr:col>
      <xdr:colOff>285750</xdr:colOff>
      <xdr:row>51</xdr:row>
      <xdr:rowOff>142875</xdr:rowOff>
    </xdr:to>
    <xdr:sp>
      <xdr:nvSpPr>
        <xdr:cNvPr id="4" name="TextBox 154"/>
        <xdr:cNvSpPr txBox="1">
          <a:spLocks noChangeArrowheads="1"/>
        </xdr:cNvSpPr>
      </xdr:nvSpPr>
      <xdr:spPr>
        <a:xfrm>
          <a:off x="2457450" y="3609975"/>
          <a:ext cx="3067050"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I=Dの行は、上から順に
・I=Dのデータ
・I=Dの技・特殊
・パイロットのデータ
・パイロットの技・特殊
・コパイ１のデータ
・コパイ１の技・特殊
・コパイ２のデータ
・コパイ２の技・特殊
歩兵の行は、上から順に
・兵員のデータ
・技・特殊
を入力（コピペ）します。
わんわん参謀本部が作成しているデータ管理エクセルファイル（wanwan_dataXXXXXXXX.xls）からそのままコピペできます。
兵員・I=Dデータ：「個人アイドレス」シート
技・特殊：「各国所有」シート（技・特殊の評価は今のところ基本手入力です。）</a:t>
          </a:r>
        </a:p>
      </xdr:txBody>
    </xdr:sp>
    <xdr:clientData/>
  </xdr:twoCellAnchor>
  <xdr:twoCellAnchor>
    <xdr:from>
      <xdr:col>3</xdr:col>
      <xdr:colOff>190500</xdr:colOff>
      <xdr:row>1</xdr:row>
      <xdr:rowOff>0</xdr:rowOff>
    </xdr:from>
    <xdr:to>
      <xdr:col>7</xdr:col>
      <xdr:colOff>238125</xdr:colOff>
      <xdr:row>6</xdr:row>
      <xdr:rowOff>28575</xdr:rowOff>
    </xdr:to>
    <xdr:sp>
      <xdr:nvSpPr>
        <xdr:cNvPr id="5" name="TextBox 155"/>
        <xdr:cNvSpPr txBox="1">
          <a:spLocks noChangeArrowheads="1"/>
        </xdr:cNvSpPr>
      </xdr:nvSpPr>
      <xdr:spPr>
        <a:xfrm>
          <a:off x="600075" y="142875"/>
          <a:ext cx="177165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「出撃」欄に
1を入力する(ON)⇔削除(OFF)　で、
評価合計に含めるユニットを
選択できます。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X29"/>
  <sheetViews>
    <sheetView tabSelected="1" workbookViewId="0" topLeftCell="A1">
      <pane ySplit="11" topLeftCell="BM12" activePane="bottomLeft" state="frozen"/>
      <selection pane="topLeft" activeCell="A1" sqref="A1"/>
      <selection pane="bottomLeft" activeCell="T14" sqref="T14"/>
    </sheetView>
  </sheetViews>
  <sheetFormatPr defaultColWidth="9.00390625" defaultRowHeight="13.5"/>
  <cols>
    <col min="1" max="1" width="1.37890625" style="1" customWidth="1"/>
    <col min="2" max="3" width="2.00390625" style="1" customWidth="1"/>
    <col min="4" max="5" width="5.875" style="1" customWidth="1"/>
    <col min="6" max="6" width="4.75390625" style="1" customWidth="1"/>
    <col min="7" max="7" width="6.125" style="1" bestFit="1" customWidth="1"/>
    <col min="8" max="8" width="4.25390625" style="1" bestFit="1" customWidth="1"/>
    <col min="9" max="9" width="5.625" style="1" bestFit="1" customWidth="1"/>
    <col min="10" max="10" width="15.875" style="1" bestFit="1" customWidth="1"/>
    <col min="11" max="23" width="5.00390625" style="1" customWidth="1"/>
    <col min="24" max="24" width="0.875" style="10" customWidth="1"/>
    <col min="25" max="25" width="9.00390625" style="1" customWidth="1"/>
    <col min="26" max="42" width="3.50390625" style="1" customWidth="1"/>
    <col min="43" max="43" width="0.74609375" style="10" customWidth="1"/>
    <col min="44" max="59" width="3.50390625" style="1" customWidth="1"/>
    <col min="60" max="60" width="3.125" style="1" customWidth="1"/>
    <col min="61" max="61" width="0.875" style="10" customWidth="1"/>
    <col min="62" max="70" width="3.375" style="1" customWidth="1"/>
    <col min="71" max="71" width="1.00390625" style="1" customWidth="1"/>
    <col min="72" max="79" width="2.75390625" style="1" customWidth="1"/>
    <col min="80" max="80" width="1.25" style="1" customWidth="1"/>
    <col min="81" max="84" width="2.75390625" style="1" customWidth="1"/>
    <col min="85" max="85" width="1.25" style="1" customWidth="1"/>
    <col min="86" max="93" width="2.75390625" style="1" customWidth="1"/>
    <col min="94" max="94" width="1.25" style="1" customWidth="1"/>
    <col min="95" max="102" width="2.75390625" style="1" customWidth="1"/>
    <col min="103" max="16384" width="9.00390625" style="1" customWidth="1"/>
  </cols>
  <sheetData>
    <row r="1" spans="2:25" ht="11.25" thickBot="1">
      <c r="B1" s="25" t="s">
        <v>80</v>
      </c>
      <c r="K1" s="31" t="s">
        <v>1</v>
      </c>
      <c r="L1" s="31" t="s">
        <v>2</v>
      </c>
      <c r="M1" s="31" t="s">
        <v>3</v>
      </c>
      <c r="N1" s="31" t="s">
        <v>4</v>
      </c>
      <c r="O1" s="31" t="s">
        <v>5</v>
      </c>
      <c r="P1" s="31" t="s">
        <v>6</v>
      </c>
      <c r="Q1" s="31" t="s">
        <v>7</v>
      </c>
      <c r="R1" s="31" t="s">
        <v>8</v>
      </c>
      <c r="S1" s="31" t="s">
        <v>9</v>
      </c>
      <c r="T1" s="31" t="s">
        <v>11</v>
      </c>
      <c r="U1" s="31" t="s">
        <v>12</v>
      </c>
      <c r="V1" s="31" t="s">
        <v>13</v>
      </c>
      <c r="W1" s="31" t="s">
        <v>14</v>
      </c>
      <c r="X1" s="12"/>
      <c r="Y1" s="1" t="s">
        <v>35</v>
      </c>
    </row>
    <row r="2" spans="4:29" ht="10.5">
      <c r="D2" s="23" t="s">
        <v>48</v>
      </c>
      <c r="E2" s="23"/>
      <c r="F2" s="24"/>
      <c r="G2" s="24"/>
      <c r="J2" s="8" t="s">
        <v>50</v>
      </c>
      <c r="K2" s="5">
        <f>ROUND(LOG(K3,1.5),0)</f>
        <v>4</v>
      </c>
      <c r="L2" s="5">
        <f>ROUND(LOG(L3,1.5),0)</f>
        <v>8</v>
      </c>
      <c r="M2" s="5">
        <f>ROUND(LOG(M3,1.5),0)</f>
        <v>3</v>
      </c>
      <c r="N2" s="5">
        <f>ROUND(LOG(N3,1.5),0)</f>
        <v>3</v>
      </c>
      <c r="O2" s="5">
        <f>ROUND(LOG(O3,1.5),0)</f>
        <v>8</v>
      </c>
      <c r="P2" s="5">
        <f>ROUND(LOG(P3,1.5),0)</f>
        <v>3</v>
      </c>
      <c r="Q2" s="5">
        <f>ROUND(LOG(Q3,1.5),0)</f>
        <v>2</v>
      </c>
      <c r="R2" s="5">
        <f>ROUND(LOG(R3,1.5),0)</f>
        <v>4</v>
      </c>
      <c r="S2" s="5">
        <f>ROUND(LOG(S3,1.5),0)</f>
        <v>0</v>
      </c>
      <c r="T2" s="5">
        <f>ROUND((ROUND(AI29,0)+ROUND(AJ29,0))/2,0)</f>
        <v>13</v>
      </c>
      <c r="U2" s="5">
        <f>ROUND((ROUND(AK29,0)+ROUND(AL29,0))/2,0)</f>
        <v>3</v>
      </c>
      <c r="V2" s="5">
        <f>ROUND((ROUND(AM29,0)+ROUND(AN29,0))/2,0)</f>
        <v>5</v>
      </c>
      <c r="W2" s="5">
        <f>ROUND((ROUND(AO29,0)+ROUND(AP29,0))/2,0)</f>
        <v>4</v>
      </c>
      <c r="Y2" s="9" t="str">
        <f>"体格："&amp;$K2&amp;" 筋力："&amp;$L2&amp;" 耐久力："&amp;$M2&amp;" 外見："&amp;$N2&amp;" 敏捷："&amp;$O2&amp;" 器用："&amp;$P2&amp;" 感覚："&amp;$Q2&amp;" 知識："&amp;$R2&amp;" 幸運："&amp;$S2&amp;" 近接："&amp;$T2&amp;" 中距離："&amp;$U2&amp;" 遠距離："&amp;$V2&amp;" 装甲："&amp;$W2</f>
        <v>体格：4 筋力：8 耐久力：3 外見：3 敏捷：8 器用：3 感覚：2 知識：4 幸運：0 近接：13 中距離：3 遠距離：5 装甲：4</v>
      </c>
      <c r="AA2" s="9" t="str">
        <f>$K2&amp;","&amp;$L2&amp;","&amp;$M2&amp;","&amp;$N2&amp;","&amp;$O2&amp;","&amp;$P2&amp;","&amp;$Q2&amp;","&amp;$R2&amp;","&amp;$S2&amp;","&amp;$T2&amp;","&amp;$U2&amp;","&amp;$V2&amp;","&amp;$W2</f>
        <v>4,8,3,3,8,3,2,4,0,13,3,5,4</v>
      </c>
      <c r="AC2" s="9" t="str">
        <f>$K2&amp;" "&amp;$L2&amp;" "&amp;$M2&amp;" "&amp;$N2&amp;" "&amp;$O2&amp;" "&amp;$P2&amp;" "&amp;$Q2&amp;" "&amp;$R2&amp;" "&amp;$S2&amp;" "&amp;$T2&amp;" "&amp;$U2&amp;" "&amp;$V2&amp;" "&amp;$W2</f>
        <v>4 8 3 3 8 3 2 4 0 13 3 5 4</v>
      </c>
    </row>
    <row r="3" spans="4:29" ht="10.5">
      <c r="D3" s="23" t="s">
        <v>29</v>
      </c>
      <c r="E3" s="23"/>
      <c r="F3" s="24"/>
      <c r="G3" s="24"/>
      <c r="J3" s="8" t="s">
        <v>81</v>
      </c>
      <c r="K3" s="30">
        <f>Z28</f>
        <v>6.1</v>
      </c>
      <c r="L3" s="30">
        <f>AA28</f>
        <v>26</v>
      </c>
      <c r="M3" s="30">
        <f>AB28</f>
        <v>4.1</v>
      </c>
      <c r="N3" s="30">
        <f>AC28</f>
        <v>3.8</v>
      </c>
      <c r="O3" s="30">
        <f>AD28</f>
        <v>26.6</v>
      </c>
      <c r="P3" s="30">
        <f>AE28</f>
        <v>3</v>
      </c>
      <c r="Q3" s="30">
        <f>AF28</f>
        <v>2</v>
      </c>
      <c r="R3" s="30">
        <f>AG28</f>
        <v>5.699999999999999</v>
      </c>
      <c r="S3" s="30">
        <f>AH28</f>
        <v>1.1</v>
      </c>
      <c r="T3" s="33">
        <f>(AI28+AJ28)/2</f>
        <v>153.39999999999998</v>
      </c>
      <c r="U3" s="33">
        <f>(AK28+AL28)/2</f>
        <v>3.8499999999999996</v>
      </c>
      <c r="V3" s="33">
        <f>(AM28+AN28)/2</f>
        <v>14.3</v>
      </c>
      <c r="W3" s="33">
        <f>(AO28+AP28)/2</f>
        <v>5.1</v>
      </c>
      <c r="X3" s="12"/>
      <c r="Y3" s="9" t="str">
        <f>"体格："&amp;$K3&amp;" 筋力："&amp;$L3&amp;" 耐久力："&amp;$M3&amp;" 外見："&amp;$N3&amp;" 敏捷："&amp;$O3&amp;" 器用："&amp;$P3&amp;" 感覚："&amp;$Q3&amp;" 知識："&amp;$R3&amp;" 幸運："&amp;$S3&amp;" 近接："&amp;$T3&amp;" 中距離："&amp;$U3&amp;" 遠距離："&amp;$V3&amp;" 装甲："&amp;$W3</f>
        <v>体格：6.1 筋力：26 耐久力：4.1 外見：3.8 敏捷：26.6 器用：3 感覚：2 知識：5.7 幸運：1.1 近接：153.4 中距離：3.85 遠距離：14.3 装甲：5.1</v>
      </c>
      <c r="AA3" s="9" t="str">
        <f>$K3&amp;","&amp;$L3&amp;","&amp;$M3&amp;","&amp;$N3&amp;","&amp;$O3&amp;","&amp;$P3&amp;","&amp;$Q3&amp;","&amp;$R3&amp;","&amp;$S3&amp;","&amp;$T3&amp;","&amp;$U3&amp;","&amp;$V3&amp;","&amp;$W3</f>
        <v>6.1,26,4.1,3.8,26.6,3,2,5.7,1.1,153.4,3.85,14.3,5.1</v>
      </c>
      <c r="AC3" s="9" t="str">
        <f>$K3&amp;" "&amp;$L3&amp;" "&amp;$M3&amp;" "&amp;$N3&amp;" "&amp;$O3&amp;" "&amp;$P3&amp;" "&amp;$Q3&amp;" "&amp;$R3&amp;" "&amp;$S3&amp;" "&amp;$T3&amp;" "&amp;$U3&amp;" "&amp;$V3&amp;" "&amp;$W3</f>
        <v>6.1 26 4.1 3.8 26.6 3 2 5.7 1.1 153.4 3.85 14.3 5.1</v>
      </c>
    </row>
    <row r="4" spans="4:23" ht="10.5">
      <c r="D4" s="23" t="s">
        <v>52</v>
      </c>
      <c r="E4" s="23"/>
      <c r="F4" s="24"/>
      <c r="G4" s="24"/>
      <c r="J4" s="34" t="s">
        <v>49</v>
      </c>
      <c r="K4" s="36">
        <f>VLOOKUP(K2+1,リアルデータ表,3,FALSE)-K3</f>
        <v>0.20000000000000018</v>
      </c>
      <c r="L4" s="36">
        <f>VLOOKUP(L2+1,リアルデータ表,3,FALSE)-L3</f>
        <v>5.399999999999999</v>
      </c>
      <c r="M4" s="36">
        <f>VLOOKUP(M2+1,リアルデータ表,3,FALSE)-M3</f>
        <v>0.10000000000000053</v>
      </c>
      <c r="N4" s="36">
        <f>VLOOKUP(N2+1,リアルデータ表,3,FALSE)-N3</f>
        <v>0.40000000000000036</v>
      </c>
      <c r="O4" s="36">
        <f>VLOOKUP(O2+1,リアルデータ表,3,FALSE)-O3</f>
        <v>4.799999999999997</v>
      </c>
      <c r="P4" s="36">
        <f>VLOOKUP(P2+1,リアルデータ表,3,FALSE)-P3</f>
        <v>1.2000000000000002</v>
      </c>
      <c r="Q4" s="36">
        <f>VLOOKUP(Q2+1,リアルデータ表,3,FALSE)-Q3</f>
        <v>0.7999999999999998</v>
      </c>
      <c r="R4" s="36">
        <f>VLOOKUP(R2+1,リアルデータ表,3,FALSE)-R3</f>
        <v>0.6000000000000005</v>
      </c>
      <c r="S4" s="36">
        <f>VLOOKUP(S2+1,リアルデータ表,3,FALSE)-S3</f>
        <v>0.19999999999999996</v>
      </c>
      <c r="T4" s="37">
        <f>VLOOKUP(T2+1,リアルデータ表,3,FALSE)-T3</f>
        <v>85.00000000000003</v>
      </c>
      <c r="U4" s="37">
        <f>VLOOKUP(U2+1,リアルデータ表,3,FALSE)-U3</f>
        <v>0.35000000000000053</v>
      </c>
      <c r="V4" s="37">
        <f>VLOOKUP(V2+1,リアルデータ表,3,FALSE)-V3</f>
        <v>-4.9</v>
      </c>
      <c r="W4" s="37">
        <f>VLOOKUP(W2+1,リアルデータ表,3,FALSE)-W3</f>
        <v>1.2000000000000002</v>
      </c>
    </row>
    <row r="5" spans="4:29" ht="10.5">
      <c r="D5" s="23"/>
      <c r="E5" s="23"/>
      <c r="F5" s="24"/>
      <c r="G5" s="24"/>
      <c r="J5" s="34" t="s">
        <v>51</v>
      </c>
      <c r="K5" s="5">
        <f aca="true" t="shared" si="0" ref="K5:S5">ROUND(LOG(K6,1.5),0)</f>
        <v>4</v>
      </c>
      <c r="L5" s="5">
        <f t="shared" si="0"/>
        <v>8</v>
      </c>
      <c r="M5" s="5">
        <f t="shared" si="0"/>
        <v>3</v>
      </c>
      <c r="N5" s="5">
        <f t="shared" si="0"/>
        <v>3</v>
      </c>
      <c r="O5" s="5">
        <f t="shared" si="0"/>
        <v>8</v>
      </c>
      <c r="P5" s="5">
        <f t="shared" si="0"/>
        <v>3</v>
      </c>
      <c r="Q5" s="5">
        <f t="shared" si="0"/>
        <v>2</v>
      </c>
      <c r="R5" s="5">
        <f t="shared" si="0"/>
        <v>4</v>
      </c>
      <c r="S5" s="5">
        <f t="shared" si="0"/>
        <v>0</v>
      </c>
      <c r="T5" s="5">
        <f>ROUND((ROUND(BA29,0)+ROUND(BB29,0))/2,0)</f>
        <v>7</v>
      </c>
      <c r="U5" s="5">
        <f>ROUND((ROUND(BC29,0)+ROUND(BD29,0))/2,0)</f>
        <v>3</v>
      </c>
      <c r="V5" s="5">
        <f>ROUND((ROUND(BE29,0)+ROUND(BF29,0))/2,0)</f>
        <v>5</v>
      </c>
      <c r="W5" s="5">
        <f>ROUND((ROUND(BG29,0)+ROUND(BH29,0))/2,0)</f>
        <v>4</v>
      </c>
      <c r="Y5" s="9" t="str">
        <f>"体格："&amp;$K5&amp;" 筋力："&amp;$L5&amp;" 耐久力："&amp;$M5&amp;" 外見："&amp;$N5&amp;" 敏捷："&amp;$O5&amp;" 器用："&amp;$P5&amp;" 感覚："&amp;$Q5&amp;" 知識："&amp;$R5&amp;" 幸運："&amp;$S5&amp;" 近接："&amp;$T5&amp;" 中距離："&amp;$U5&amp;" 遠距離："&amp;$V5&amp;" 装甲："&amp;$W5</f>
        <v>体格：4 筋力：8 耐久力：3 外見：3 敏捷：8 器用：3 感覚：2 知識：4 幸運：0 近接：7 中距離：3 遠距離：5 装甲：4</v>
      </c>
      <c r="AA5" s="9" t="str">
        <f>$K5&amp;","&amp;$L5&amp;","&amp;$M5&amp;","&amp;$N5&amp;","&amp;$O5&amp;","&amp;$P5&amp;","&amp;$Q5&amp;","&amp;$R5&amp;","&amp;$S5&amp;","&amp;$T5&amp;","&amp;$U5&amp;","&amp;$V5&amp;","&amp;$W5</f>
        <v>4,8,3,3,8,3,2,4,0,7,3,5,4</v>
      </c>
      <c r="AC5" s="9" t="str">
        <f>$K5&amp;" "&amp;$L5&amp;" "&amp;$M5&amp;" "&amp;$N5&amp;" "&amp;$O5&amp;" "&amp;$P5&amp;" "&amp;$Q5&amp;" "&amp;$R5&amp;" "&amp;$S5&amp;" "&amp;$T5&amp;" "&amp;$U5&amp;" "&amp;$V5&amp;" "&amp;$W5</f>
        <v>4 8 3 3 8 3 2 4 0 7 3 5 4</v>
      </c>
    </row>
    <row r="6" spans="4:29" ht="10.5">
      <c r="D6" s="24" t="s">
        <v>0</v>
      </c>
      <c r="E6" s="24"/>
      <c r="F6" s="24"/>
      <c r="G6" s="24" t="str">
        <f>"ならあと "&amp;IF(F6&lt;&gt;0,F4/(F6)," ")&amp;" 人"</f>
        <v>ならあと   人</v>
      </c>
      <c r="J6" s="34" t="s">
        <v>81</v>
      </c>
      <c r="K6" s="13">
        <f>AR28</f>
        <v>6.1</v>
      </c>
      <c r="L6" s="13">
        <f>AS28</f>
        <v>26</v>
      </c>
      <c r="M6" s="13">
        <f>AT28</f>
        <v>4.1</v>
      </c>
      <c r="N6" s="13">
        <f>AU28</f>
        <v>3.8</v>
      </c>
      <c r="O6" s="13">
        <f>AV28</f>
        <v>26.6</v>
      </c>
      <c r="P6" s="13">
        <f>AW28</f>
        <v>3</v>
      </c>
      <c r="Q6" s="13">
        <f>AX28</f>
        <v>2</v>
      </c>
      <c r="R6" s="13">
        <f>AY28</f>
        <v>5.699999999999999</v>
      </c>
      <c r="S6" s="13">
        <f>AZ28</f>
        <v>1.1</v>
      </c>
      <c r="T6" s="35">
        <f>(BA28+BB28)/2</f>
        <v>23.7</v>
      </c>
      <c r="U6" s="35">
        <f>(BC28+BD28)/2</f>
        <v>3.8499999999999996</v>
      </c>
      <c r="V6" s="35">
        <f>(BE28+BF28)/2</f>
        <v>14.3</v>
      </c>
      <c r="W6" s="35">
        <f>(BG28+BH28)/2</f>
        <v>5.1</v>
      </c>
      <c r="Y6" s="9" t="str">
        <f>"体格："&amp;$K6&amp;" 筋力："&amp;$L6&amp;" 耐久力："&amp;$M6&amp;" 外見："&amp;$N6&amp;" 敏捷："&amp;$O6&amp;" 器用："&amp;$P6&amp;" 感覚："&amp;$Q6&amp;" 知識："&amp;$R6&amp;" 幸運："&amp;$S6&amp;" 近接："&amp;$T6&amp;" 中距離："&amp;$U6&amp;" 遠距離："&amp;$V6&amp;" 装甲："&amp;$W6</f>
        <v>体格：6.1 筋力：26 耐久力：4.1 外見：3.8 敏捷：26.6 器用：3 感覚：2 知識：5.7 幸運：1.1 近接：23.7 中距離：3.85 遠距離：14.3 装甲：5.1</v>
      </c>
      <c r="AA6" s="9" t="str">
        <f>$K6&amp;","&amp;$L6&amp;","&amp;$M6&amp;","&amp;$N6&amp;","&amp;$O6&amp;","&amp;$P6&amp;","&amp;$Q6&amp;","&amp;$R6&amp;","&amp;$S6&amp;","&amp;$T6&amp;","&amp;$U6&amp;","&amp;$V6&amp;","&amp;$W6</f>
        <v>6.1,26,4.1,3.8,26.6,3,2,5.7,1.1,23.7,3.85,14.3,5.1</v>
      </c>
      <c r="AC6" s="9" t="str">
        <f>$K6&amp;" "&amp;$L6&amp;" "&amp;$M6&amp;" "&amp;$N6&amp;" "&amp;$O6&amp;" "&amp;$P6&amp;" "&amp;$Q6&amp;" "&amp;$R6&amp;" "&amp;$S6&amp;" "&amp;$T6&amp;" "&amp;$U6&amp;" "&amp;$V6&amp;" "&amp;$W6</f>
        <v>6.1 26 4.1 3.8 26.6 3 2 5.7 1.1 23.7 3.85 14.3 5.1</v>
      </c>
    </row>
    <row r="7" spans="4:23" ht="10.5">
      <c r="D7" s="24"/>
      <c r="E7" s="24"/>
      <c r="F7" s="24"/>
      <c r="G7" s="24" t="str">
        <f>"ならあと "&amp;IF(F7&lt;&gt;0,F6/(F7)," ")&amp;" 人"</f>
        <v>ならあと   人</v>
      </c>
      <c r="J7" s="34" t="s">
        <v>49</v>
      </c>
      <c r="K7" s="36">
        <f>VLOOKUP(K5+1,リアルデータ表,3,FALSE)-K6</f>
        <v>0.20000000000000018</v>
      </c>
      <c r="L7" s="36">
        <f>VLOOKUP(L5+1,リアルデータ表,3,FALSE)-L6</f>
        <v>5.399999999999999</v>
      </c>
      <c r="M7" s="36">
        <f>VLOOKUP(M5+1,リアルデータ表,3,FALSE)-M6</f>
        <v>0.10000000000000053</v>
      </c>
      <c r="N7" s="36">
        <f>VLOOKUP(N5+1,リアルデータ表,3,FALSE)-N6</f>
        <v>0.40000000000000036</v>
      </c>
      <c r="O7" s="36">
        <f>VLOOKUP(O5+1,リアルデータ表,3,FALSE)-O6</f>
        <v>4.799999999999997</v>
      </c>
      <c r="P7" s="36">
        <f>VLOOKUP(P5+1,リアルデータ表,3,FALSE)-P6</f>
        <v>1.2000000000000002</v>
      </c>
      <c r="Q7" s="36">
        <f>VLOOKUP(Q5+1,リアルデータ表,3,FALSE)-Q6</f>
        <v>0.7999999999999998</v>
      </c>
      <c r="R7" s="36">
        <f>VLOOKUP(R5+1,リアルデータ表,3,FALSE)-R6</f>
        <v>0.6000000000000005</v>
      </c>
      <c r="S7" s="36">
        <f>VLOOKUP(S5+1,リアルデータ表,3,FALSE)-S6</f>
        <v>0.19999999999999996</v>
      </c>
      <c r="T7" s="37">
        <f>VLOOKUP(T5+1,リアルデータ表,3,FALSE)-T6</f>
        <v>-2.6999999999999993</v>
      </c>
      <c r="U7" s="37">
        <f>VLOOKUP(U5+1,リアルデータ表,3,FALSE)-U6</f>
        <v>0.35000000000000053</v>
      </c>
      <c r="V7" s="37">
        <f>VLOOKUP(V5+1,リアルデータ表,3,FALSE)-V6</f>
        <v>-4.9</v>
      </c>
      <c r="W7" s="37">
        <f>VLOOKUP(W5+1,リアルデータ表,3,FALSE)-W6</f>
        <v>1.2000000000000002</v>
      </c>
    </row>
    <row r="8" spans="6:102" ht="10.5">
      <c r="F8" s="20" t="s">
        <v>76</v>
      </c>
      <c r="J8" s="34"/>
      <c r="Z8" s="7" t="s">
        <v>96</v>
      </c>
      <c r="AA8" s="7"/>
      <c r="AB8" s="7"/>
      <c r="AC8" s="7"/>
      <c r="AD8" s="7"/>
      <c r="AE8" s="7"/>
      <c r="AF8" s="7"/>
      <c r="AG8" s="7"/>
      <c r="AH8" s="7"/>
      <c r="AI8" s="7"/>
      <c r="AJ8" s="7"/>
      <c r="AK8" s="7"/>
      <c r="AL8" s="7"/>
      <c r="AM8" s="7"/>
      <c r="AN8" s="7"/>
      <c r="AO8" s="7"/>
      <c r="AP8" s="7"/>
      <c r="AR8" s="7" t="s">
        <v>97</v>
      </c>
      <c r="AS8" s="7"/>
      <c r="AT8" s="7"/>
      <c r="AU8" s="7"/>
      <c r="AV8" s="7"/>
      <c r="AW8" s="7"/>
      <c r="AX8" s="7"/>
      <c r="AY8" s="7"/>
      <c r="AZ8" s="7"/>
      <c r="BA8" s="7"/>
      <c r="BB8" s="7"/>
      <c r="BC8" s="7"/>
      <c r="BD8" s="7"/>
      <c r="BE8" s="7"/>
      <c r="BF8" s="7"/>
      <c r="BG8" s="7"/>
      <c r="BH8" s="7"/>
      <c r="BJ8" s="7" t="s">
        <v>95</v>
      </c>
      <c r="BK8" s="7"/>
      <c r="BL8" s="7"/>
      <c r="BM8" s="7"/>
      <c r="BN8" s="7"/>
      <c r="BO8" s="7"/>
      <c r="BP8" s="7"/>
      <c r="BQ8" s="7"/>
      <c r="BR8" s="7"/>
      <c r="BS8" s="7"/>
      <c r="BT8" s="7"/>
      <c r="BU8" s="7"/>
      <c r="BV8" s="7"/>
      <c r="BW8" s="7"/>
      <c r="BX8" s="7"/>
      <c r="BY8" s="7"/>
      <c r="BZ8" s="7"/>
      <c r="CA8" s="7"/>
      <c r="CC8" s="7" t="s">
        <v>98</v>
      </c>
      <c r="CD8" s="7"/>
      <c r="CE8" s="7"/>
      <c r="CF8" s="7"/>
      <c r="CG8" s="7"/>
      <c r="CH8" s="7"/>
      <c r="CI8" s="7"/>
      <c r="CJ8" s="7"/>
      <c r="CK8" s="7"/>
      <c r="CL8" s="7"/>
      <c r="CM8" s="7"/>
      <c r="CN8" s="7"/>
      <c r="CO8" s="7"/>
      <c r="CQ8" s="7" t="s">
        <v>99</v>
      </c>
      <c r="CR8" s="7"/>
      <c r="CS8" s="7"/>
      <c r="CT8" s="7"/>
      <c r="CU8" s="7"/>
      <c r="CV8" s="7"/>
      <c r="CW8" s="7"/>
      <c r="CX8" s="7"/>
    </row>
    <row r="9" spans="5:93" ht="10.5">
      <c r="E9" s="1" t="s">
        <v>34</v>
      </c>
      <c r="G9" s="18"/>
      <c r="H9" s="18"/>
      <c r="I9" s="18"/>
      <c r="J9" s="32" t="s">
        <v>79</v>
      </c>
      <c r="AI9" s="7" t="s">
        <v>38</v>
      </c>
      <c r="AJ9" s="7"/>
      <c r="AK9" s="7"/>
      <c r="AL9" s="7"/>
      <c r="AM9" s="7"/>
      <c r="AN9" s="7"/>
      <c r="AO9" s="7"/>
      <c r="AP9" s="7"/>
      <c r="BA9" s="7" t="s">
        <v>38</v>
      </c>
      <c r="BB9" s="7"/>
      <c r="BC9" s="7"/>
      <c r="BD9" s="7"/>
      <c r="BE9" s="7"/>
      <c r="BF9" s="7"/>
      <c r="BG9" s="7"/>
      <c r="BH9" s="7"/>
      <c r="BT9" s="7" t="s">
        <v>38</v>
      </c>
      <c r="BU9" s="7"/>
      <c r="BV9" s="7"/>
      <c r="BW9" s="7"/>
      <c r="BX9" s="7"/>
      <c r="BY9" s="7"/>
      <c r="BZ9" s="7"/>
      <c r="CA9" s="7"/>
      <c r="CH9" s="7" t="s">
        <v>38</v>
      </c>
      <c r="CI9" s="7"/>
      <c r="CJ9" s="7"/>
      <c r="CK9" s="7"/>
      <c r="CL9" s="7"/>
      <c r="CM9" s="7"/>
      <c r="CN9" s="7"/>
      <c r="CO9" s="7"/>
    </row>
    <row r="10" spans="4:101" ht="10.5">
      <c r="D10" s="1" t="s">
        <v>35</v>
      </c>
      <c r="E10" s="1" t="s">
        <v>78</v>
      </c>
      <c r="F10" s="15" t="s">
        <v>15</v>
      </c>
      <c r="G10" s="15" t="s">
        <v>16</v>
      </c>
      <c r="H10" s="16" t="s">
        <v>17</v>
      </c>
      <c r="I10" s="15" t="s">
        <v>18</v>
      </c>
      <c r="J10" s="15" t="s">
        <v>19</v>
      </c>
      <c r="T10" s="1" t="s">
        <v>36</v>
      </c>
      <c r="AI10" s="1" t="s">
        <v>25</v>
      </c>
      <c r="AK10" s="1" t="s">
        <v>26</v>
      </c>
      <c r="AM10" s="1" t="s">
        <v>27</v>
      </c>
      <c r="AO10" s="1" t="s">
        <v>28</v>
      </c>
      <c r="BA10" s="1" t="s">
        <v>25</v>
      </c>
      <c r="BC10" s="1" t="s">
        <v>26</v>
      </c>
      <c r="BE10" s="1" t="s">
        <v>27</v>
      </c>
      <c r="BG10" s="1" t="s">
        <v>28</v>
      </c>
      <c r="BT10" s="1" t="s">
        <v>25</v>
      </c>
      <c r="BV10" s="1" t="s">
        <v>26</v>
      </c>
      <c r="BX10" s="1" t="s">
        <v>27</v>
      </c>
      <c r="BZ10" s="1" t="s">
        <v>28</v>
      </c>
      <c r="CH10" s="1" t="s">
        <v>25</v>
      </c>
      <c r="CJ10" s="1" t="s">
        <v>26</v>
      </c>
      <c r="CL10" s="1" t="s">
        <v>27</v>
      </c>
      <c r="CN10" s="1" t="s">
        <v>28</v>
      </c>
      <c r="CQ10" s="1" t="s">
        <v>25</v>
      </c>
      <c r="CS10" s="1" t="s">
        <v>26</v>
      </c>
      <c r="CU10" s="1" t="s">
        <v>27</v>
      </c>
      <c r="CW10" s="1" t="s">
        <v>28</v>
      </c>
    </row>
    <row r="11" spans="2:102" ht="10.5">
      <c r="B11" s="1" t="s">
        <v>20</v>
      </c>
      <c r="C11" s="1" t="s">
        <v>47</v>
      </c>
      <c r="D11" s="14" t="s">
        <v>93</v>
      </c>
      <c r="E11" s="1" t="s">
        <v>70</v>
      </c>
      <c r="F11" s="15" t="s">
        <v>39</v>
      </c>
      <c r="G11" s="15" t="s">
        <v>40</v>
      </c>
      <c r="H11" s="15" t="s">
        <v>41</v>
      </c>
      <c r="I11" s="15" t="s">
        <v>42</v>
      </c>
      <c r="J11" s="15" t="s">
        <v>42</v>
      </c>
      <c r="K11" s="15" t="s">
        <v>30</v>
      </c>
      <c r="L11" s="15" t="s">
        <v>2</v>
      </c>
      <c r="M11" s="15" t="s">
        <v>3</v>
      </c>
      <c r="N11" s="15" t="s">
        <v>4</v>
      </c>
      <c r="O11" s="15" t="s">
        <v>5</v>
      </c>
      <c r="P11" s="15" t="s">
        <v>21</v>
      </c>
      <c r="Q11" s="15" t="s">
        <v>22</v>
      </c>
      <c r="R11" s="15" t="s">
        <v>23</v>
      </c>
      <c r="S11" s="15" t="s">
        <v>24</v>
      </c>
      <c r="T11" s="1" t="s">
        <v>25</v>
      </c>
      <c r="U11" s="1" t="s">
        <v>26</v>
      </c>
      <c r="V11" s="1" t="s">
        <v>27</v>
      </c>
      <c r="W11" s="1" t="s">
        <v>28</v>
      </c>
      <c r="Y11" s="1" t="s">
        <v>107</v>
      </c>
      <c r="Z11" s="1" t="s">
        <v>30</v>
      </c>
      <c r="AA11" s="1" t="s">
        <v>2</v>
      </c>
      <c r="AB11" s="1" t="s">
        <v>3</v>
      </c>
      <c r="AC11" s="1" t="s">
        <v>4</v>
      </c>
      <c r="AD11" s="1" t="s">
        <v>5</v>
      </c>
      <c r="AE11" s="1" t="s">
        <v>21</v>
      </c>
      <c r="AF11" s="1" t="s">
        <v>22</v>
      </c>
      <c r="AG11" s="1" t="s">
        <v>23</v>
      </c>
      <c r="AH11" s="1" t="s">
        <v>24</v>
      </c>
      <c r="AI11" s="1" t="s">
        <v>1</v>
      </c>
      <c r="AJ11" s="1" t="s">
        <v>31</v>
      </c>
      <c r="AK11" s="1" t="s">
        <v>7</v>
      </c>
      <c r="AL11" s="1" t="s">
        <v>8</v>
      </c>
      <c r="AM11" s="1" t="s">
        <v>32</v>
      </c>
      <c r="AN11" s="1" t="s">
        <v>7</v>
      </c>
      <c r="AO11" s="1" t="s">
        <v>1</v>
      </c>
      <c r="AP11" s="1" t="s">
        <v>33</v>
      </c>
      <c r="AR11" s="1" t="s">
        <v>30</v>
      </c>
      <c r="AS11" s="1" t="s">
        <v>2</v>
      </c>
      <c r="AT11" s="1" t="s">
        <v>3</v>
      </c>
      <c r="AU11" s="1" t="s">
        <v>4</v>
      </c>
      <c r="AV11" s="1" t="s">
        <v>5</v>
      </c>
      <c r="AW11" s="1" t="s">
        <v>21</v>
      </c>
      <c r="AX11" s="1" t="s">
        <v>22</v>
      </c>
      <c r="AY11" s="1" t="s">
        <v>23</v>
      </c>
      <c r="AZ11" s="1" t="s">
        <v>24</v>
      </c>
      <c r="BA11" s="1" t="s">
        <v>30</v>
      </c>
      <c r="BB11" s="1" t="s">
        <v>2</v>
      </c>
      <c r="BC11" s="1" t="s">
        <v>22</v>
      </c>
      <c r="BD11" s="1" t="s">
        <v>23</v>
      </c>
      <c r="BE11" s="1" t="s">
        <v>5</v>
      </c>
      <c r="BF11" s="1" t="s">
        <v>22</v>
      </c>
      <c r="BG11" s="1" t="s">
        <v>30</v>
      </c>
      <c r="BH11" s="1" t="s">
        <v>3</v>
      </c>
      <c r="BJ11" s="1" t="s">
        <v>30</v>
      </c>
      <c r="BK11" s="1" t="s">
        <v>2</v>
      </c>
      <c r="BL11" s="1" t="s">
        <v>3</v>
      </c>
      <c r="BM11" s="1" t="s">
        <v>4</v>
      </c>
      <c r="BN11" s="1" t="s">
        <v>5</v>
      </c>
      <c r="BO11" s="1" t="s">
        <v>21</v>
      </c>
      <c r="BP11" s="1" t="s">
        <v>22</v>
      </c>
      <c r="BQ11" s="1" t="s">
        <v>23</v>
      </c>
      <c r="BR11" s="1" t="s">
        <v>24</v>
      </c>
      <c r="BT11" s="1" t="s">
        <v>1</v>
      </c>
      <c r="BU11" s="1" t="s">
        <v>31</v>
      </c>
      <c r="BV11" s="1" t="s">
        <v>7</v>
      </c>
      <c r="BW11" s="1" t="s">
        <v>8</v>
      </c>
      <c r="BX11" s="1" t="s">
        <v>32</v>
      </c>
      <c r="BY11" s="1" t="s">
        <v>7</v>
      </c>
      <c r="BZ11" s="1" t="s">
        <v>1</v>
      </c>
      <c r="CA11" s="1" t="s">
        <v>33</v>
      </c>
      <c r="CC11" s="1" t="s">
        <v>21</v>
      </c>
      <c r="CD11" s="1" t="s">
        <v>22</v>
      </c>
      <c r="CE11" s="1" t="s">
        <v>23</v>
      </c>
      <c r="CF11" s="1" t="s">
        <v>24</v>
      </c>
      <c r="CH11" s="1" t="s">
        <v>1</v>
      </c>
      <c r="CI11" s="1" t="s">
        <v>31</v>
      </c>
      <c r="CJ11" s="1" t="s">
        <v>7</v>
      </c>
      <c r="CK11" s="1" t="s">
        <v>8</v>
      </c>
      <c r="CL11" s="1" t="s">
        <v>32</v>
      </c>
      <c r="CM11" s="1" t="s">
        <v>7</v>
      </c>
      <c r="CN11" s="1" t="s">
        <v>1</v>
      </c>
      <c r="CO11" s="1" t="s">
        <v>33</v>
      </c>
      <c r="CQ11" s="1" t="s">
        <v>1</v>
      </c>
      <c r="CR11" s="1" t="s">
        <v>31</v>
      </c>
      <c r="CS11" s="1" t="s">
        <v>7</v>
      </c>
      <c r="CT11" s="1" t="s">
        <v>8</v>
      </c>
      <c r="CU11" s="1" t="s">
        <v>32</v>
      </c>
      <c r="CV11" s="1" t="s">
        <v>7</v>
      </c>
      <c r="CW11" s="1" t="s">
        <v>1</v>
      </c>
      <c r="CX11" s="1" t="s">
        <v>33</v>
      </c>
    </row>
    <row r="12" s="10" customFormat="1" ht="4.5" customHeight="1">
      <c r="H12" s="11"/>
    </row>
    <row r="13" spans="6:79" ht="10.5">
      <c r="F13" s="1" t="s">
        <v>110</v>
      </c>
      <c r="K13" s="26"/>
      <c r="L13" s="26"/>
      <c r="M13" s="26"/>
      <c r="N13" s="26"/>
      <c r="O13" s="26"/>
      <c r="P13" s="26"/>
      <c r="Q13" s="26"/>
      <c r="R13" s="26"/>
      <c r="S13" s="26"/>
      <c r="T13" s="26">
        <v>12</v>
      </c>
      <c r="U13" s="26"/>
      <c r="V13" s="26"/>
      <c r="W13" s="26"/>
      <c r="Y13" s="1" t="b">
        <f>IF(COUNTBLANK(K13:W13)=13,FALSE,TRUE)</f>
        <v>1</v>
      </c>
      <c r="Z13" s="22">
        <f>IF(ISBLANK(K13),0,ROUND(POWER(1.5,BJ13),1))</f>
        <v>0</v>
      </c>
      <c r="AA13" s="22">
        <f aca="true" t="shared" si="1" ref="AA13:AH13">IF(ISBLANK(L13),0,ROUND(POWER(1.5,BK13),1))</f>
        <v>0</v>
      </c>
      <c r="AB13" s="22">
        <f t="shared" si="1"/>
        <v>0</v>
      </c>
      <c r="AC13" s="22">
        <f t="shared" si="1"/>
        <v>0</v>
      </c>
      <c r="AD13" s="22">
        <f t="shared" si="1"/>
        <v>0</v>
      </c>
      <c r="AE13" s="22">
        <f t="shared" si="1"/>
        <v>0</v>
      </c>
      <c r="AF13" s="22">
        <f t="shared" si="1"/>
        <v>0</v>
      </c>
      <c r="AG13" s="22">
        <f t="shared" si="1"/>
        <v>0</v>
      </c>
      <c r="AH13" s="22">
        <f t="shared" si="1"/>
        <v>0</v>
      </c>
      <c r="AI13" s="22">
        <f>IF(ISBLANK(T13),0,ROUND(POWER(1.5,BT13),1))</f>
        <v>129.7</v>
      </c>
      <c r="AJ13" s="22">
        <f>IF(ISBLANK(T13),0,ROUND(POWER(1.5,BU13),1))</f>
        <v>129.7</v>
      </c>
      <c r="AK13" s="22">
        <f>IF(ISBLANK(U13),0,ROUND(POWER(1.5,BV13),1))</f>
        <v>0</v>
      </c>
      <c r="AL13" s="22">
        <f>IF(ISBLANK(U13),0,ROUND(POWER(1.5,BW13),1))</f>
        <v>0</v>
      </c>
      <c r="AM13" s="22">
        <f>IF(ISBLANK(V13),0,ROUND(POWER(1.5,BX13),1))</f>
        <v>0</v>
      </c>
      <c r="AN13" s="22">
        <f>IF(ISBLANK(V13),0,ROUND(POWER(1.5,BY13),1))</f>
        <v>0</v>
      </c>
      <c r="AO13" s="22">
        <f>IF(ISBLANK(W13),0,ROUND(POWER(1.5,BZ13),1))</f>
        <v>0</v>
      </c>
      <c r="AP13" s="22">
        <f>IF(ISBLANK(W13),0,ROUND(POWER(1.5,CA13),1))</f>
        <v>0</v>
      </c>
      <c r="AR13" s="22">
        <f>IF($B13=出撃ON,Z13,0)</f>
        <v>0</v>
      </c>
      <c r="AS13" s="22">
        <f>IF($B13=出撃ON,AA13,0)</f>
        <v>0</v>
      </c>
      <c r="AT13" s="22">
        <f>IF($B13=出撃ON,AB13,0)</f>
        <v>0</v>
      </c>
      <c r="AU13" s="22">
        <f>IF($B13=出撃ON,AC13,0)</f>
        <v>0</v>
      </c>
      <c r="AV13" s="22">
        <f>IF($B13=出撃ON,AD13,0)</f>
        <v>0</v>
      </c>
      <c r="AW13" s="22">
        <f>IF($B13=出撃ON,AE13,0)</f>
        <v>0</v>
      </c>
      <c r="AX13" s="22">
        <f>IF($B13=出撃ON,AF13,0)</f>
        <v>0</v>
      </c>
      <c r="AY13" s="22">
        <f>IF($B13=出撃ON,AG13,0)</f>
        <v>0</v>
      </c>
      <c r="AZ13" s="22">
        <f>IF($B13=出撃ON,AH13,0)</f>
        <v>0</v>
      </c>
      <c r="BA13" s="22">
        <f>IF($B13=出撃ON,AI13,0)</f>
        <v>0</v>
      </c>
      <c r="BB13" s="22">
        <f>IF($B13=出撃ON,AJ13,0)</f>
        <v>0</v>
      </c>
      <c r="BC13" s="22">
        <f>IF($B13=出撃ON,AK13,0)</f>
        <v>0</v>
      </c>
      <c r="BD13" s="22">
        <f>IF($B13=出撃ON,AL13,0)</f>
        <v>0</v>
      </c>
      <c r="BE13" s="22">
        <f>IF($B13=出撃ON,AM13,0)</f>
        <v>0</v>
      </c>
      <c r="BF13" s="22">
        <f>IF($B13=出撃ON,AN13,0)</f>
        <v>0</v>
      </c>
      <c r="BG13" s="22">
        <f>IF($B13=出撃ON,AO13,0)</f>
        <v>0</v>
      </c>
      <c r="BH13" s="22">
        <f>IF($B13=出撃ON,AP13,0)</f>
        <v>0</v>
      </c>
      <c r="BJ13" s="7">
        <f>K13</f>
        <v>0</v>
      </c>
      <c r="BK13" s="7">
        <f>L13</f>
        <v>0</v>
      </c>
      <c r="BL13" s="7">
        <f>M13</f>
        <v>0</v>
      </c>
      <c r="BM13" s="7">
        <f aca="true" t="shared" si="2" ref="BM13:BR13">N13</f>
        <v>0</v>
      </c>
      <c r="BN13" s="7">
        <f t="shared" si="2"/>
        <v>0</v>
      </c>
      <c r="BO13" s="7">
        <f t="shared" si="2"/>
        <v>0</v>
      </c>
      <c r="BP13" s="7">
        <f t="shared" si="2"/>
        <v>0</v>
      </c>
      <c r="BQ13" s="7">
        <f t="shared" si="2"/>
        <v>0</v>
      </c>
      <c r="BR13" s="7">
        <f t="shared" si="2"/>
        <v>0</v>
      </c>
      <c r="BT13" s="7">
        <f>BJ13+T13</f>
        <v>12</v>
      </c>
      <c r="BU13" s="7">
        <f>BK13+T13</f>
        <v>12</v>
      </c>
      <c r="BV13" s="7">
        <f>BP13+U13</f>
        <v>0</v>
      </c>
      <c r="BW13" s="7">
        <f>BQ13+U13</f>
        <v>0</v>
      </c>
      <c r="BX13" s="7">
        <f>BN13+V13</f>
        <v>0</v>
      </c>
      <c r="BY13" s="7">
        <f>BP13+V13</f>
        <v>0</v>
      </c>
      <c r="BZ13" s="7">
        <f>BJ13+W13</f>
        <v>0</v>
      </c>
      <c r="CA13" s="7">
        <f>BL13+W13</f>
        <v>0</v>
      </c>
    </row>
    <row r="14" s="10" customFormat="1" ht="5.25" customHeight="1"/>
    <row r="15" spans="1:102" ht="10.5">
      <c r="A15" s="29"/>
      <c r="B15" s="14">
        <v>1</v>
      </c>
      <c r="C15" s="4"/>
      <c r="D15" s="9" t="str">
        <f>IF(OR($D$11="全体",B15=出撃ON),"I=D："&amp;J15,"")</f>
        <v>I=D：トモエリバー</v>
      </c>
      <c r="E15" s="19" t="s">
        <v>72</v>
      </c>
      <c r="I15" s="1" t="s">
        <v>46</v>
      </c>
      <c r="J15" s="1" t="s">
        <v>10</v>
      </c>
      <c r="K15" s="3">
        <v>4</v>
      </c>
      <c r="L15" s="3">
        <v>8</v>
      </c>
      <c r="M15" s="3">
        <v>3</v>
      </c>
      <c r="N15" s="3">
        <v>2</v>
      </c>
      <c r="O15" s="3">
        <v>8</v>
      </c>
      <c r="P15" s="3">
        <v>-1</v>
      </c>
      <c r="Q15" s="3">
        <v>-1</v>
      </c>
      <c r="R15" s="3">
        <v>-1</v>
      </c>
      <c r="S15" s="3">
        <v>-2</v>
      </c>
      <c r="T15" s="7">
        <f>ROUND((BT15+BU15)/2,0)</f>
        <v>7</v>
      </c>
      <c r="U15" s="7">
        <f>ROUND((BV15+BW15)/2,0)</f>
        <v>-1</v>
      </c>
      <c r="V15" s="7">
        <f>ROUND((BX15+BY15)/2,0)</f>
        <v>4</v>
      </c>
      <c r="W15" s="7">
        <f>ROUND((BZ15+CA15)/2,0)</f>
        <v>4</v>
      </c>
      <c r="BJ15" s="7">
        <f aca="true" t="shared" si="3" ref="BJ15:BR15">K15+K16</f>
        <v>4</v>
      </c>
      <c r="BK15" s="7">
        <f t="shared" si="3"/>
        <v>8</v>
      </c>
      <c r="BL15" s="7">
        <f t="shared" si="3"/>
        <v>3</v>
      </c>
      <c r="BM15" s="7">
        <f t="shared" si="3"/>
        <v>2</v>
      </c>
      <c r="BN15" s="7">
        <f t="shared" si="3"/>
        <v>8</v>
      </c>
      <c r="BO15" s="7">
        <f t="shared" si="3"/>
        <v>-1</v>
      </c>
      <c r="BP15" s="7">
        <f t="shared" si="3"/>
        <v>-1</v>
      </c>
      <c r="BQ15" s="7">
        <f t="shared" si="3"/>
        <v>-1</v>
      </c>
      <c r="BR15" s="7">
        <f t="shared" si="3"/>
        <v>-2</v>
      </c>
      <c r="BS15" s="18"/>
      <c r="BT15" s="7">
        <f>BJ15+T16</f>
        <v>5</v>
      </c>
      <c r="BU15" s="7">
        <f>BK15+T16</f>
        <v>9</v>
      </c>
      <c r="BV15" s="7">
        <f>BP15+U16</f>
        <v>-1</v>
      </c>
      <c r="BW15" s="7">
        <f>BQ15+U16</f>
        <v>-1</v>
      </c>
      <c r="BX15" s="7">
        <f>BN15+V16</f>
        <v>8</v>
      </c>
      <c r="BY15" s="7">
        <f>BP15+V16</f>
        <v>-1</v>
      </c>
      <c r="BZ15" s="7">
        <f>BJ15+W16</f>
        <v>4</v>
      </c>
      <c r="CA15" s="7">
        <f>BL15+W16</f>
        <v>3</v>
      </c>
      <c r="CC15" s="7"/>
      <c r="CD15" s="7"/>
      <c r="CE15" s="7"/>
      <c r="CF15" s="7"/>
      <c r="CH15" s="7"/>
      <c r="CI15" s="7"/>
      <c r="CJ15" s="7"/>
      <c r="CK15" s="7"/>
      <c r="CL15" s="7"/>
      <c r="CM15" s="7"/>
      <c r="CN15" s="7"/>
      <c r="CO15" s="7"/>
      <c r="CQ15" s="7"/>
      <c r="CR15" s="7"/>
      <c r="CS15" s="7"/>
      <c r="CT15" s="7"/>
      <c r="CU15" s="7"/>
      <c r="CV15" s="7"/>
      <c r="CW15" s="7"/>
      <c r="CX15" s="7"/>
    </row>
    <row r="16" spans="1:102" ht="10.5">
      <c r="A16" s="29"/>
      <c r="B16" s="18"/>
      <c r="C16" s="14" t="s">
        <v>109</v>
      </c>
      <c r="D16" s="9">
        <f>IF(AND(OR($D$11="全体",B15=出撃ON),C16=補正ON),F16,"")</f>
      </c>
      <c r="E16" s="19" t="s">
        <v>70</v>
      </c>
      <c r="F16" s="1" t="s">
        <v>108</v>
      </c>
      <c r="K16" s="6"/>
      <c r="L16" s="6"/>
      <c r="M16" s="6"/>
      <c r="N16" s="6"/>
      <c r="O16" s="6"/>
      <c r="P16" s="6"/>
      <c r="Q16" s="6"/>
      <c r="R16" s="6"/>
      <c r="S16" s="6"/>
      <c r="T16" s="26">
        <v>1</v>
      </c>
      <c r="U16" s="26"/>
      <c r="V16" s="26"/>
      <c r="W16" s="26"/>
      <c r="BJ16" s="7"/>
      <c r="BK16" s="7"/>
      <c r="BL16" s="7"/>
      <c r="BM16" s="7"/>
      <c r="BN16" s="7"/>
      <c r="BO16" s="7"/>
      <c r="BP16" s="7"/>
      <c r="BQ16" s="7"/>
      <c r="BR16" s="7"/>
      <c r="BS16" s="18"/>
      <c r="BT16" s="7"/>
      <c r="BU16" s="7"/>
      <c r="BV16" s="7"/>
      <c r="BW16" s="7"/>
      <c r="BX16" s="7"/>
      <c r="BY16" s="7"/>
      <c r="BZ16" s="7"/>
      <c r="CA16" s="7"/>
      <c r="CC16" s="7"/>
      <c r="CD16" s="7"/>
      <c r="CE16" s="7"/>
      <c r="CF16" s="7"/>
      <c r="CH16" s="7"/>
      <c r="CI16" s="7"/>
      <c r="CJ16" s="7"/>
      <c r="CK16" s="7"/>
      <c r="CL16" s="7"/>
      <c r="CM16" s="7"/>
      <c r="CN16" s="7"/>
      <c r="CO16" s="7"/>
      <c r="CQ16" s="7"/>
      <c r="CR16" s="7"/>
      <c r="CS16" s="7"/>
      <c r="CT16" s="7"/>
      <c r="CU16" s="7"/>
      <c r="CV16" s="7"/>
      <c r="CW16" s="7"/>
      <c r="CX16" s="7"/>
    </row>
    <row r="17" spans="1:102" ht="10.5">
      <c r="A17" s="29"/>
      <c r="B17" s="18"/>
      <c r="C17" s="18"/>
      <c r="D17" s="9" t="str">
        <f>IF(OR($D$11="全体",B15=出撃ON),F17&amp;"："&amp;H17&amp;"："&amp;I17&amp;"："&amp;J17&amp;"：パイロット","")</f>
        <v>18002：酒巻　孝司：3000：北国人＋歩兵＋パイロット：パイロット</v>
      </c>
      <c r="E17" s="19" t="s">
        <v>73</v>
      </c>
      <c r="F17" s="1">
        <v>18002</v>
      </c>
      <c r="G17" s="1" t="s">
        <v>82</v>
      </c>
      <c r="H17" s="2" t="s">
        <v>83</v>
      </c>
      <c r="I17" s="1">
        <v>3000</v>
      </c>
      <c r="J17" s="1" t="s">
        <v>84</v>
      </c>
      <c r="K17" s="3">
        <v>0</v>
      </c>
      <c r="L17" s="3">
        <v>0</v>
      </c>
      <c r="M17" s="3">
        <v>0</v>
      </c>
      <c r="N17" s="3">
        <v>1</v>
      </c>
      <c r="O17" s="3">
        <v>1</v>
      </c>
      <c r="P17" s="3">
        <v>-1</v>
      </c>
      <c r="Q17" s="3">
        <v>1</v>
      </c>
      <c r="R17" s="3">
        <v>3</v>
      </c>
      <c r="S17" s="3">
        <v>-2</v>
      </c>
      <c r="T17" s="7">
        <f>ROUND((BT17+BU17)/2,0)</f>
        <v>0</v>
      </c>
      <c r="U17" s="7">
        <f>ROUND((BV17+BW17)/2,0)</f>
        <v>2</v>
      </c>
      <c r="V17" s="7">
        <f>ROUND((BX17+BY17)/2,0)</f>
        <v>1</v>
      </c>
      <c r="W17" s="7">
        <f>ROUND((BZ17+CA17)/2,0)</f>
        <v>0</v>
      </c>
      <c r="BJ17" s="7">
        <f aca="true" t="shared" si="4" ref="BJ17:BR17">K17+K18</f>
        <v>0</v>
      </c>
      <c r="BK17" s="7">
        <f t="shared" si="4"/>
        <v>0</v>
      </c>
      <c r="BL17" s="7">
        <f t="shared" si="4"/>
        <v>0</v>
      </c>
      <c r="BM17" s="7">
        <f t="shared" si="4"/>
        <v>1</v>
      </c>
      <c r="BN17" s="7">
        <f t="shared" si="4"/>
        <v>1</v>
      </c>
      <c r="BO17" s="7">
        <f t="shared" si="4"/>
        <v>-1</v>
      </c>
      <c r="BP17" s="7">
        <f t="shared" si="4"/>
        <v>1</v>
      </c>
      <c r="BQ17" s="7">
        <f t="shared" si="4"/>
        <v>3</v>
      </c>
      <c r="BR17" s="7">
        <f t="shared" si="4"/>
        <v>-2</v>
      </c>
      <c r="BS17" s="18"/>
      <c r="BT17" s="7">
        <f>BJ17+T18</f>
        <v>0</v>
      </c>
      <c r="BU17" s="7">
        <f>BK17+T18</f>
        <v>0</v>
      </c>
      <c r="BV17" s="7">
        <f>BP17+U18</f>
        <v>1</v>
      </c>
      <c r="BW17" s="7">
        <f>BQ17+U18</f>
        <v>3</v>
      </c>
      <c r="BX17" s="7">
        <f>BN17+V18</f>
        <v>1</v>
      </c>
      <c r="BY17" s="7">
        <f>BP17+V18</f>
        <v>1</v>
      </c>
      <c r="BZ17" s="7">
        <f>BJ17+W18</f>
        <v>0</v>
      </c>
      <c r="CA17" s="7">
        <f>BL17+W18</f>
        <v>0</v>
      </c>
      <c r="CC17" s="7"/>
      <c r="CD17" s="7"/>
      <c r="CE17" s="7"/>
      <c r="CF17" s="7"/>
      <c r="CH17" s="7"/>
      <c r="CI17" s="7"/>
      <c r="CJ17" s="7"/>
      <c r="CK17" s="7"/>
      <c r="CL17" s="7"/>
      <c r="CM17" s="7"/>
      <c r="CN17" s="7"/>
      <c r="CO17" s="7"/>
      <c r="CQ17" s="7"/>
      <c r="CR17" s="7"/>
      <c r="CS17" s="7"/>
      <c r="CT17" s="7"/>
      <c r="CU17" s="7"/>
      <c r="CV17" s="7"/>
      <c r="CW17" s="7"/>
      <c r="CX17" s="7"/>
    </row>
    <row r="18" spans="1:102" ht="10.5">
      <c r="A18" s="29"/>
      <c r="B18" s="18"/>
      <c r="C18" s="14" t="s">
        <v>109</v>
      </c>
      <c r="D18" s="9">
        <f>IF(AND(OR($D$11="全体",B15=出撃ON),C18=補正ON),"技："&amp;G18&amp;"（"&amp;F18&amp;"＋１）","")</f>
      </c>
      <c r="E18" s="19" t="s">
        <v>70</v>
      </c>
      <c r="F18" s="1" t="s">
        <v>22</v>
      </c>
      <c r="G18" s="1" t="s">
        <v>85</v>
      </c>
      <c r="H18" s="1" t="s">
        <v>86</v>
      </c>
      <c r="I18" s="1" t="s">
        <v>45</v>
      </c>
      <c r="K18" s="6">
        <f aca="true" t="shared" si="5" ref="K18:S18">IF(AND($C18=補正ON,$F18=K$1),1,)</f>
        <v>0</v>
      </c>
      <c r="L18" s="6">
        <f t="shared" si="5"/>
        <v>0</v>
      </c>
      <c r="M18" s="6">
        <f t="shared" si="5"/>
        <v>0</v>
      </c>
      <c r="N18" s="6">
        <f t="shared" si="5"/>
        <v>0</v>
      </c>
      <c r="O18" s="6">
        <f t="shared" si="5"/>
        <v>0</v>
      </c>
      <c r="P18" s="6">
        <f t="shared" si="5"/>
        <v>0</v>
      </c>
      <c r="Q18" s="6">
        <f t="shared" si="5"/>
        <v>0</v>
      </c>
      <c r="R18" s="6">
        <f t="shared" si="5"/>
        <v>0</v>
      </c>
      <c r="S18" s="6">
        <f t="shared" si="5"/>
        <v>0</v>
      </c>
      <c r="T18" s="26"/>
      <c r="U18" s="26"/>
      <c r="V18" s="26"/>
      <c r="W18" s="26"/>
      <c r="BJ18" s="7"/>
      <c r="BK18" s="7"/>
      <c r="BL18" s="7"/>
      <c r="BM18" s="7"/>
      <c r="BN18" s="7"/>
      <c r="BO18" s="7"/>
      <c r="BP18" s="7"/>
      <c r="BQ18" s="7"/>
      <c r="BR18" s="7"/>
      <c r="BS18" s="18"/>
      <c r="BT18" s="7"/>
      <c r="BU18" s="7"/>
      <c r="BV18" s="7"/>
      <c r="BW18" s="7"/>
      <c r="BX18" s="7"/>
      <c r="BY18" s="7"/>
      <c r="BZ18" s="7"/>
      <c r="CA18" s="7"/>
      <c r="CC18" s="7"/>
      <c r="CD18" s="7"/>
      <c r="CE18" s="7"/>
      <c r="CF18" s="7"/>
      <c r="CH18" s="7"/>
      <c r="CI18" s="7"/>
      <c r="CJ18" s="7"/>
      <c r="CK18" s="7"/>
      <c r="CL18" s="7"/>
      <c r="CM18" s="7"/>
      <c r="CN18" s="7"/>
      <c r="CO18" s="7"/>
      <c r="CQ18" s="7"/>
      <c r="CR18" s="7"/>
      <c r="CS18" s="7"/>
      <c r="CT18" s="7"/>
      <c r="CU18" s="7"/>
      <c r="CV18" s="7"/>
      <c r="CW18" s="7"/>
      <c r="CX18" s="7"/>
    </row>
    <row r="19" spans="1:102" ht="10.5">
      <c r="A19" s="29"/>
      <c r="B19" s="18"/>
      <c r="C19" s="18"/>
      <c r="D19" s="9" t="str">
        <f>IF(COUNTBLANK(F19:J19)&gt;0,"",IF(OR($D$11="全体",B15=出撃ON),F19&amp;"："&amp;H19&amp;"："&amp;I19&amp;"："&amp;J19&amp;"：コパイ",""))</f>
        <v>18002：酒巻　孝司：3000：北国人＋歩兵＋パイロット：コパイ</v>
      </c>
      <c r="E19" s="19" t="s">
        <v>74</v>
      </c>
      <c r="F19" s="1">
        <v>18002</v>
      </c>
      <c r="G19" s="1" t="s">
        <v>82</v>
      </c>
      <c r="H19" s="2" t="s">
        <v>83</v>
      </c>
      <c r="I19" s="1">
        <v>3000</v>
      </c>
      <c r="J19" s="1" t="s">
        <v>84</v>
      </c>
      <c r="K19" s="3">
        <v>0</v>
      </c>
      <c r="L19" s="4"/>
      <c r="M19" s="4"/>
      <c r="N19" s="4"/>
      <c r="O19" s="4"/>
      <c r="P19" s="4"/>
      <c r="Q19" s="4"/>
      <c r="R19" s="4"/>
      <c r="S19" s="3"/>
      <c r="T19" s="7">
        <f>ROUND((BT19+BU19)/2,0)</f>
        <v>0</v>
      </c>
      <c r="U19" s="7">
        <f>ROUND((BV19+BW19)/2,0)</f>
        <v>0</v>
      </c>
      <c r="V19" s="7">
        <f>ROUND((BX19+BY19)/2,0)</f>
        <v>0</v>
      </c>
      <c r="W19" s="7">
        <f>ROUND((BZ19+CA19)/2,0)</f>
        <v>0</v>
      </c>
      <c r="BJ19" s="7">
        <f aca="true" t="shared" si="6" ref="BJ19:BR19">K19+K20</f>
        <v>0</v>
      </c>
      <c r="BK19" s="7">
        <f t="shared" si="6"/>
        <v>0</v>
      </c>
      <c r="BL19" s="7">
        <f t="shared" si="6"/>
        <v>0</v>
      </c>
      <c r="BM19" s="7">
        <f t="shared" si="6"/>
        <v>0</v>
      </c>
      <c r="BN19" s="7">
        <f t="shared" si="6"/>
        <v>0</v>
      </c>
      <c r="BO19" s="7">
        <f t="shared" si="6"/>
        <v>0</v>
      </c>
      <c r="BP19" s="7">
        <f t="shared" si="6"/>
        <v>0</v>
      </c>
      <c r="BQ19" s="7">
        <f t="shared" si="6"/>
        <v>0</v>
      </c>
      <c r="BR19" s="7">
        <f t="shared" si="6"/>
        <v>0</v>
      </c>
      <c r="BS19" s="18"/>
      <c r="BT19" s="7">
        <f>BJ19+T20</f>
        <v>0</v>
      </c>
      <c r="BU19" s="7">
        <f>BK19+T20</f>
        <v>0</v>
      </c>
      <c r="BV19" s="7">
        <f>BP19+U20</f>
        <v>0</v>
      </c>
      <c r="BW19" s="7">
        <f>BQ19+U20</f>
        <v>0</v>
      </c>
      <c r="BX19" s="7">
        <f>BN19+V20</f>
        <v>0</v>
      </c>
      <c r="BY19" s="7">
        <f>BP19+V20</f>
        <v>0</v>
      </c>
      <c r="BZ19" s="7">
        <f>BJ19+W20</f>
        <v>0</v>
      </c>
      <c r="CA19" s="7">
        <f>BL19+W20</f>
        <v>0</v>
      </c>
      <c r="CC19" s="7"/>
      <c r="CD19" s="7"/>
      <c r="CE19" s="7"/>
      <c r="CF19" s="7"/>
      <c r="CH19" s="7"/>
      <c r="CI19" s="7"/>
      <c r="CJ19" s="7"/>
      <c r="CK19" s="7"/>
      <c r="CL19" s="7"/>
      <c r="CM19" s="7"/>
      <c r="CN19" s="7"/>
      <c r="CO19" s="7"/>
      <c r="CQ19" s="7"/>
      <c r="CR19" s="7"/>
      <c r="CS19" s="7"/>
      <c r="CT19" s="7"/>
      <c r="CU19" s="7"/>
      <c r="CV19" s="7"/>
      <c r="CW19" s="7"/>
      <c r="CX19" s="7"/>
    </row>
    <row r="20" spans="1:102" ht="10.5">
      <c r="A20" s="29"/>
      <c r="B20" s="18"/>
      <c r="C20" s="14"/>
      <c r="D20" s="9">
        <f>IF(AND(OR($D$11="全体",B15=出撃ON),C20=補正ON),"技："&amp;G20&amp;"（"&amp;F20&amp;"＋１）","")</f>
      </c>
      <c r="E20" s="19" t="s">
        <v>70</v>
      </c>
      <c r="K20" s="6">
        <f>IF(AND($C20=補正ON,$F20=K$1),1,)</f>
        <v>0</v>
      </c>
      <c r="L20" s="6">
        <f aca="true" t="shared" si="7" ref="L20:S20">IF(AND($C20=補正ON,$F20=L$1),1,)</f>
        <v>0</v>
      </c>
      <c r="M20" s="6">
        <f t="shared" si="7"/>
        <v>0</v>
      </c>
      <c r="N20" s="6">
        <f t="shared" si="7"/>
        <v>0</v>
      </c>
      <c r="O20" s="6">
        <f t="shared" si="7"/>
        <v>0</v>
      </c>
      <c r="P20" s="6">
        <f t="shared" si="7"/>
        <v>0</v>
      </c>
      <c r="Q20" s="6">
        <f t="shared" si="7"/>
        <v>0</v>
      </c>
      <c r="R20" s="6">
        <f t="shared" si="7"/>
        <v>0</v>
      </c>
      <c r="S20" s="6">
        <f t="shared" si="7"/>
        <v>0</v>
      </c>
      <c r="T20" s="26"/>
      <c r="U20" s="26"/>
      <c r="V20" s="26"/>
      <c r="W20" s="26"/>
      <c r="BJ20" s="7"/>
      <c r="BK20" s="7"/>
      <c r="BL20" s="7"/>
      <c r="BM20" s="7"/>
      <c r="BN20" s="7"/>
      <c r="BO20" s="7"/>
      <c r="BP20" s="7"/>
      <c r="BQ20" s="7"/>
      <c r="BR20" s="7"/>
      <c r="BS20" s="18"/>
      <c r="BT20" s="7"/>
      <c r="BU20" s="7"/>
      <c r="BV20" s="7"/>
      <c r="BW20" s="7"/>
      <c r="BX20" s="7"/>
      <c r="BY20" s="7"/>
      <c r="BZ20" s="7"/>
      <c r="CA20" s="7"/>
      <c r="CC20" s="7"/>
      <c r="CD20" s="7"/>
      <c r="CE20" s="7"/>
      <c r="CF20" s="7"/>
      <c r="CH20" s="7"/>
      <c r="CI20" s="7"/>
      <c r="CJ20" s="7"/>
      <c r="CK20" s="7"/>
      <c r="CL20" s="7"/>
      <c r="CM20" s="7"/>
      <c r="CN20" s="7"/>
      <c r="CO20" s="7"/>
      <c r="CQ20" s="7"/>
      <c r="CR20" s="7"/>
      <c r="CS20" s="7"/>
      <c r="CT20" s="7"/>
      <c r="CU20" s="7"/>
      <c r="CV20" s="7"/>
      <c r="CW20" s="7"/>
      <c r="CX20" s="7"/>
    </row>
    <row r="21" spans="1:102" ht="10.5">
      <c r="A21" s="29"/>
      <c r="B21" s="18"/>
      <c r="C21" s="18"/>
      <c r="D21" s="9">
        <f>IF(COUNTBLANK(F21:J21)&gt;0,"",IF(OR($D$11="全体",B15=出撃ON),F21&amp;"："&amp;H21&amp;"："&amp;I21&amp;"："&amp;J21&amp;"：コパイ",""))</f>
      </c>
      <c r="E21" s="19" t="s">
        <v>75</v>
      </c>
      <c r="K21" s="3"/>
      <c r="L21" s="4"/>
      <c r="M21" s="4"/>
      <c r="N21" s="4"/>
      <c r="O21" s="4"/>
      <c r="P21" s="4"/>
      <c r="Q21" s="4"/>
      <c r="R21" s="4"/>
      <c r="S21" s="3"/>
      <c r="T21" s="7">
        <f>ROUND((BT21+BU21)/2,0)</f>
        <v>0</v>
      </c>
      <c r="U21" s="7">
        <f>ROUND((BV21+BW21)/2,0)</f>
        <v>0</v>
      </c>
      <c r="V21" s="7">
        <f>ROUND((BX21+BY21)/2,0)</f>
        <v>0</v>
      </c>
      <c r="W21" s="7">
        <f>ROUND((BZ21+CA21)/2,0)</f>
        <v>0</v>
      </c>
      <c r="Z21" s="3"/>
      <c r="AA21" s="3"/>
      <c r="AB21" s="3"/>
      <c r="AC21" s="3"/>
      <c r="AD21" s="3"/>
      <c r="AE21" s="3"/>
      <c r="AF21" s="3"/>
      <c r="AG21" s="3"/>
      <c r="AH21" s="3"/>
      <c r="AI21" s="3"/>
      <c r="BJ21" s="7">
        <f aca="true" t="shared" si="8" ref="BJ21:BR21">K21+K22</f>
        <v>0</v>
      </c>
      <c r="BK21" s="7">
        <f t="shared" si="8"/>
        <v>0</v>
      </c>
      <c r="BL21" s="7">
        <f t="shared" si="8"/>
        <v>0</v>
      </c>
      <c r="BM21" s="7">
        <f t="shared" si="8"/>
        <v>0</v>
      </c>
      <c r="BN21" s="7">
        <f t="shared" si="8"/>
        <v>0</v>
      </c>
      <c r="BO21" s="7">
        <f t="shared" si="8"/>
        <v>0</v>
      </c>
      <c r="BP21" s="7">
        <f t="shared" si="8"/>
        <v>0</v>
      </c>
      <c r="BQ21" s="7">
        <f t="shared" si="8"/>
        <v>0</v>
      </c>
      <c r="BR21" s="7">
        <f t="shared" si="8"/>
        <v>0</v>
      </c>
      <c r="BS21" s="18"/>
      <c r="BT21" s="7">
        <f>BJ21+T22</f>
        <v>0</v>
      </c>
      <c r="BU21" s="7">
        <f>BK21+T22</f>
        <v>0</v>
      </c>
      <c r="BV21" s="7">
        <f>BP21+U22</f>
        <v>0</v>
      </c>
      <c r="BW21" s="7">
        <f>BQ21+U22</f>
        <v>0</v>
      </c>
      <c r="BX21" s="7">
        <f>BN21+V22</f>
        <v>0</v>
      </c>
      <c r="BY21" s="7">
        <f>BP21+V22</f>
        <v>0</v>
      </c>
      <c r="BZ21" s="7">
        <f>BJ21+W22</f>
        <v>0</v>
      </c>
      <c r="CA21" s="7">
        <f>BL21+W22</f>
        <v>0</v>
      </c>
      <c r="CC21" s="7"/>
      <c r="CD21" s="7"/>
      <c r="CE21" s="7"/>
      <c r="CF21" s="7"/>
      <c r="CH21" s="7"/>
      <c r="CI21" s="7"/>
      <c r="CJ21" s="7"/>
      <c r="CK21" s="7"/>
      <c r="CL21" s="7"/>
      <c r="CM21" s="7"/>
      <c r="CN21" s="7"/>
      <c r="CO21" s="7"/>
      <c r="CQ21" s="7"/>
      <c r="CR21" s="7"/>
      <c r="CS21" s="7"/>
      <c r="CT21" s="7"/>
      <c r="CU21" s="7"/>
      <c r="CV21" s="7"/>
      <c r="CW21" s="7"/>
      <c r="CX21" s="7"/>
    </row>
    <row r="22" spans="1:102" ht="10.5">
      <c r="A22" s="29"/>
      <c r="B22" s="18"/>
      <c r="C22" s="14"/>
      <c r="D22" s="9">
        <f>IF(AND(OR($D$11="全体",B15=出撃ON),C22=補正ON),"技："&amp;G22&amp;"（"&amp;F22&amp;"＋１）","")</f>
      </c>
      <c r="E22" s="19" t="s">
        <v>70</v>
      </c>
      <c r="K22" s="6">
        <f>IF(AND($C22=補正ON,$F22=K$1),1,)</f>
        <v>0</v>
      </c>
      <c r="L22" s="6">
        <f aca="true" t="shared" si="9" ref="L22:S22">IF(AND($C22=補正ON,$F22=L$1),1,)</f>
        <v>0</v>
      </c>
      <c r="M22" s="6">
        <f t="shared" si="9"/>
        <v>0</v>
      </c>
      <c r="N22" s="6">
        <f t="shared" si="9"/>
        <v>0</v>
      </c>
      <c r="O22" s="6">
        <f t="shared" si="9"/>
        <v>0</v>
      </c>
      <c r="P22" s="6">
        <f t="shared" si="9"/>
        <v>0</v>
      </c>
      <c r="Q22" s="6">
        <f t="shared" si="9"/>
        <v>0</v>
      </c>
      <c r="R22" s="6">
        <f t="shared" si="9"/>
        <v>0</v>
      </c>
      <c r="S22" s="6">
        <f t="shared" si="9"/>
        <v>0</v>
      </c>
      <c r="T22" s="26"/>
      <c r="U22" s="26"/>
      <c r="V22" s="26"/>
      <c r="W22" s="26"/>
      <c r="Z22" s="3"/>
      <c r="AA22" s="3"/>
      <c r="AB22" s="3"/>
      <c r="AC22" s="3"/>
      <c r="AD22" s="3"/>
      <c r="AE22" s="3"/>
      <c r="AF22" s="3"/>
      <c r="AG22" s="3"/>
      <c r="AH22" s="3"/>
      <c r="AI22" s="3"/>
      <c r="AJ22" s="3"/>
      <c r="AK22" s="3"/>
      <c r="AL22" s="3"/>
      <c r="AM22" s="3"/>
      <c r="AN22" s="3"/>
      <c r="AO22" s="3"/>
      <c r="AP22" s="3"/>
      <c r="BJ22" s="7"/>
      <c r="BK22" s="7"/>
      <c r="BL22" s="7"/>
      <c r="BM22" s="7"/>
      <c r="BN22" s="7"/>
      <c r="BO22" s="7"/>
      <c r="BP22" s="7"/>
      <c r="BQ22" s="7"/>
      <c r="BR22" s="7"/>
      <c r="BS22" s="18"/>
      <c r="BT22" s="7"/>
      <c r="BU22" s="7"/>
      <c r="BV22" s="7"/>
      <c r="BW22" s="7"/>
      <c r="BX22" s="7"/>
      <c r="BY22" s="7"/>
      <c r="BZ22" s="7"/>
      <c r="CA22" s="7"/>
      <c r="CC22" s="7"/>
      <c r="CD22" s="7"/>
      <c r="CE22" s="7"/>
      <c r="CF22" s="7"/>
      <c r="CH22" s="7"/>
      <c r="CI22" s="7"/>
      <c r="CJ22" s="7"/>
      <c r="CK22" s="7"/>
      <c r="CL22" s="7"/>
      <c r="CM22" s="7"/>
      <c r="CN22" s="7"/>
      <c r="CO22" s="7"/>
      <c r="CQ22" s="7"/>
      <c r="CR22" s="7"/>
      <c r="CS22" s="7"/>
      <c r="CT22" s="7"/>
      <c r="CU22" s="7"/>
      <c r="CV22" s="7"/>
      <c r="CW22" s="7"/>
      <c r="CX22" s="7"/>
    </row>
    <row r="23" spans="1:102" ht="10.5">
      <c r="A23" s="29"/>
      <c r="B23" s="18"/>
      <c r="C23" s="18"/>
      <c r="E23" s="19" t="s">
        <v>77</v>
      </c>
      <c r="K23" s="30">
        <f>BJ15</f>
        <v>4</v>
      </c>
      <c r="L23" s="30">
        <f>BK15</f>
        <v>8</v>
      </c>
      <c r="M23" s="30">
        <f>BL15</f>
        <v>3</v>
      </c>
      <c r="N23" s="30">
        <f>BM15</f>
        <v>2</v>
      </c>
      <c r="O23" s="30">
        <f>BN15</f>
        <v>8</v>
      </c>
      <c r="P23" s="30">
        <f>BO15+CC23</f>
        <v>-1</v>
      </c>
      <c r="Q23" s="30">
        <f>BP15+CD23</f>
        <v>0</v>
      </c>
      <c r="R23" s="30">
        <f>BQ15+CE23</f>
        <v>2</v>
      </c>
      <c r="S23" s="30">
        <f>BR15+CF23</f>
        <v>-2</v>
      </c>
      <c r="T23" s="13">
        <f>ROUND((ROUND(CQ23,0)+ROUND(CR23,0))/2,0)</f>
        <v>7</v>
      </c>
      <c r="U23" s="13">
        <f>ROUND((ROUND(CS23,0)+ROUND(CT23,0))/2,0)</f>
        <v>1</v>
      </c>
      <c r="V23" s="13">
        <f>ROUND((ROUND(CU23,0)+ROUND(CV23,0))/2,0)</f>
        <v>4</v>
      </c>
      <c r="W23" s="13">
        <f>ROUND((ROUND(CW23,0)+ROUND(CX23,0))/2,0)</f>
        <v>4</v>
      </c>
      <c r="Y23" s="1" t="b">
        <f>IF(AND(COUNTBLANK(K15:S15)=9,COUNTBLANK(K17:S17)=9),FALSE,TRUE)</f>
        <v>1</v>
      </c>
      <c r="Z23" s="22">
        <f aca="true" t="shared" si="10" ref="Z23:AH23">IF($Y23=TRUE,ROUND(POWER(1.5,K23),1),0)</f>
        <v>5.1</v>
      </c>
      <c r="AA23" s="22">
        <f t="shared" si="10"/>
        <v>25.6</v>
      </c>
      <c r="AB23" s="22">
        <f t="shared" si="10"/>
        <v>3.4</v>
      </c>
      <c r="AC23" s="22">
        <f t="shared" si="10"/>
        <v>2.3</v>
      </c>
      <c r="AD23" s="22">
        <f t="shared" si="10"/>
        <v>25.6</v>
      </c>
      <c r="AE23" s="22">
        <f t="shared" si="10"/>
        <v>0.7</v>
      </c>
      <c r="AF23" s="22">
        <f t="shared" si="10"/>
        <v>1</v>
      </c>
      <c r="AG23" s="22">
        <f t="shared" si="10"/>
        <v>2.3</v>
      </c>
      <c r="AH23" s="22">
        <f t="shared" si="10"/>
        <v>0.4</v>
      </c>
      <c r="AI23" s="22">
        <f aca="true" t="shared" si="11" ref="AI23:AP23">IF($Y25=TRUE,ROUND(POWER(1.5,CQ23),1),0)</f>
        <v>7.6</v>
      </c>
      <c r="AJ23" s="22">
        <f t="shared" si="11"/>
        <v>38.4</v>
      </c>
      <c r="AK23" s="22">
        <f t="shared" si="11"/>
        <v>1</v>
      </c>
      <c r="AL23" s="22">
        <f t="shared" si="11"/>
        <v>2.3</v>
      </c>
      <c r="AM23" s="22">
        <f t="shared" si="11"/>
        <v>25.6</v>
      </c>
      <c r="AN23" s="22">
        <f t="shared" si="11"/>
        <v>1</v>
      </c>
      <c r="AO23" s="22">
        <f t="shared" si="11"/>
        <v>5.1</v>
      </c>
      <c r="AP23" s="22">
        <f t="shared" si="11"/>
        <v>3.4</v>
      </c>
      <c r="AR23" s="22">
        <f aca="true" t="shared" si="12" ref="AR23:BH23">IF($B15=出撃ON,Z23,0)</f>
        <v>5.1</v>
      </c>
      <c r="AS23" s="22">
        <f t="shared" si="12"/>
        <v>25.6</v>
      </c>
      <c r="AT23" s="22">
        <f t="shared" si="12"/>
        <v>3.4</v>
      </c>
      <c r="AU23" s="22">
        <f t="shared" si="12"/>
        <v>2.3</v>
      </c>
      <c r="AV23" s="22">
        <f t="shared" si="12"/>
        <v>25.6</v>
      </c>
      <c r="AW23" s="22">
        <f t="shared" si="12"/>
        <v>0.7</v>
      </c>
      <c r="AX23" s="22">
        <f t="shared" si="12"/>
        <v>1</v>
      </c>
      <c r="AY23" s="22">
        <f t="shared" si="12"/>
        <v>2.3</v>
      </c>
      <c r="AZ23" s="22">
        <f t="shared" si="12"/>
        <v>0.4</v>
      </c>
      <c r="BA23" s="22">
        <f t="shared" si="12"/>
        <v>7.6</v>
      </c>
      <c r="BB23" s="22">
        <f t="shared" si="12"/>
        <v>38.4</v>
      </c>
      <c r="BC23" s="22">
        <f t="shared" si="12"/>
        <v>1</v>
      </c>
      <c r="BD23" s="22">
        <f t="shared" si="12"/>
        <v>2.3</v>
      </c>
      <c r="BE23" s="22">
        <f t="shared" si="12"/>
        <v>25.6</v>
      </c>
      <c r="BF23" s="22">
        <f t="shared" si="12"/>
        <v>1</v>
      </c>
      <c r="BG23" s="22">
        <f t="shared" si="12"/>
        <v>5.1</v>
      </c>
      <c r="BH23" s="22">
        <f t="shared" si="12"/>
        <v>3.4</v>
      </c>
      <c r="BJ23" s="7"/>
      <c r="BK23" s="7"/>
      <c r="BL23" s="7"/>
      <c r="BM23" s="7"/>
      <c r="BN23" s="7"/>
      <c r="BO23" s="7"/>
      <c r="BP23" s="7"/>
      <c r="BQ23" s="7"/>
      <c r="BR23" s="7"/>
      <c r="BS23" s="18"/>
      <c r="BT23" s="7"/>
      <c r="BU23" s="7"/>
      <c r="BV23" s="7"/>
      <c r="BW23" s="7"/>
      <c r="BX23" s="7"/>
      <c r="BY23" s="7"/>
      <c r="BZ23" s="7"/>
      <c r="CA23" s="7"/>
      <c r="CC23" s="7">
        <f>MAX(BO17:BO23)</f>
        <v>0</v>
      </c>
      <c r="CD23" s="7">
        <f>MAX(BP17:BP23)</f>
        <v>1</v>
      </c>
      <c r="CE23" s="7">
        <f>MAX(BQ17:BQ23)</f>
        <v>3</v>
      </c>
      <c r="CF23" s="7">
        <f>MAX(BR17:BR23)</f>
        <v>0</v>
      </c>
      <c r="CH23" s="21"/>
      <c r="CI23" s="21"/>
      <c r="CJ23" s="7">
        <f>MAX(BV17:BV23)</f>
        <v>1</v>
      </c>
      <c r="CK23" s="7">
        <f>MAX(BW17:BW23)</f>
        <v>3</v>
      </c>
      <c r="CL23" s="21"/>
      <c r="CM23" s="7">
        <f>MAX(BY17:BY23)</f>
        <v>1</v>
      </c>
      <c r="CN23" s="21"/>
      <c r="CO23" s="21"/>
      <c r="CQ23" s="7">
        <f>BT15</f>
        <v>5</v>
      </c>
      <c r="CR23" s="7">
        <f>BU15</f>
        <v>9</v>
      </c>
      <c r="CS23" s="7">
        <f>BV15+CJ23</f>
        <v>0</v>
      </c>
      <c r="CT23" s="7">
        <f>BW15+CK23</f>
        <v>2</v>
      </c>
      <c r="CU23" s="7">
        <f>BX15</f>
        <v>8</v>
      </c>
      <c r="CV23" s="7">
        <f>BY15+CM23</f>
        <v>0</v>
      </c>
      <c r="CW23" s="7">
        <f>BZ15</f>
        <v>4</v>
      </c>
      <c r="CX23" s="7">
        <f>CA15</f>
        <v>3</v>
      </c>
    </row>
    <row r="24" spans="2:19" ht="10.5">
      <c r="B24" s="18"/>
      <c r="C24" s="18"/>
      <c r="E24" s="18"/>
      <c r="K24" s="3"/>
      <c r="L24" s="3"/>
      <c r="M24" s="3"/>
      <c r="N24" s="3"/>
      <c r="O24" s="3"/>
      <c r="P24" s="3"/>
      <c r="Q24" s="3"/>
      <c r="R24" s="3"/>
      <c r="S24" s="3"/>
    </row>
    <row r="25" spans="1:79" ht="10.5">
      <c r="A25" s="28"/>
      <c r="B25" s="14">
        <v>1</v>
      </c>
      <c r="C25" s="4"/>
      <c r="D25" s="9" t="str">
        <f>IF(OR($D$11="全体",B25=出撃ON),F25&amp;"："&amp;H25&amp;"："&amp;I25&amp;"："&amp;J25,"")</f>
        <v>18000：九音・詩歌：43900：北国人＋吏族＋星見司</v>
      </c>
      <c r="E25" s="19" t="s">
        <v>71</v>
      </c>
      <c r="F25" s="1">
        <v>18000</v>
      </c>
      <c r="G25" s="1" t="s">
        <v>82</v>
      </c>
      <c r="H25" s="1" t="s">
        <v>88</v>
      </c>
      <c r="I25" s="1">
        <v>43900</v>
      </c>
      <c r="J25" s="1" t="s">
        <v>89</v>
      </c>
      <c r="K25" s="3">
        <v>0</v>
      </c>
      <c r="L25" s="3">
        <v>-2</v>
      </c>
      <c r="M25" s="3">
        <v>-1</v>
      </c>
      <c r="N25" s="3">
        <v>1</v>
      </c>
      <c r="O25" s="3">
        <v>0</v>
      </c>
      <c r="P25" s="3">
        <v>2</v>
      </c>
      <c r="Q25" s="3">
        <v>0</v>
      </c>
      <c r="R25" s="3">
        <v>3</v>
      </c>
      <c r="S25" s="3">
        <v>-1</v>
      </c>
      <c r="T25" s="7">
        <f>ROUND((BT25+BU25)/2,0)</f>
        <v>-1</v>
      </c>
      <c r="U25" s="7">
        <f>ROUND((BV25+BW25)/2,0)</f>
        <v>2</v>
      </c>
      <c r="V25" s="7">
        <f>ROUND((BX25+BY25)/2,0)</f>
        <v>0</v>
      </c>
      <c r="W25" s="7">
        <f>ROUND((BZ25+CA25)/2,0)</f>
        <v>-1</v>
      </c>
      <c r="Y25" s="1" t="b">
        <f>IF(COUNTBLANK(K25:S25)=9,FALSE,TRUE)</f>
        <v>1</v>
      </c>
      <c r="Z25" s="22">
        <f aca="true" t="shared" si="13" ref="Z25:AH25">IF($Y25=TRUE,ROUND(POWER(1.5,BJ25),1),0)</f>
        <v>1</v>
      </c>
      <c r="AA25" s="22">
        <f t="shared" si="13"/>
        <v>0.4</v>
      </c>
      <c r="AB25" s="22">
        <f t="shared" si="13"/>
        <v>0.7</v>
      </c>
      <c r="AC25" s="22">
        <f t="shared" si="13"/>
        <v>1.5</v>
      </c>
      <c r="AD25" s="22">
        <f t="shared" si="13"/>
        <v>1</v>
      </c>
      <c r="AE25" s="22">
        <f t="shared" si="13"/>
        <v>2.3</v>
      </c>
      <c r="AF25" s="22">
        <f t="shared" si="13"/>
        <v>1</v>
      </c>
      <c r="AG25" s="22">
        <f t="shared" si="13"/>
        <v>3.4</v>
      </c>
      <c r="AH25" s="22">
        <f t="shared" si="13"/>
        <v>0.7</v>
      </c>
      <c r="AI25" s="22">
        <f aca="true" t="shared" si="14" ref="AI25:AP25">IF($Y25=TRUE,ROUND(POWER(1.5,BT25),1),0)</f>
        <v>1</v>
      </c>
      <c r="AJ25" s="22">
        <f t="shared" si="14"/>
        <v>0.4</v>
      </c>
      <c r="AK25" s="22">
        <f t="shared" si="14"/>
        <v>1</v>
      </c>
      <c r="AL25" s="22">
        <f t="shared" si="14"/>
        <v>3.4</v>
      </c>
      <c r="AM25" s="22">
        <f t="shared" si="14"/>
        <v>1</v>
      </c>
      <c r="AN25" s="22">
        <f t="shared" si="14"/>
        <v>1</v>
      </c>
      <c r="AO25" s="22">
        <f t="shared" si="14"/>
        <v>1</v>
      </c>
      <c r="AP25" s="22">
        <f t="shared" si="14"/>
        <v>0.7</v>
      </c>
      <c r="AR25" s="22">
        <f>IF($B25=出撃ON,Z25,0)</f>
        <v>1</v>
      </c>
      <c r="AS25" s="22">
        <f>IF($B25=出撃ON,AA25,0)</f>
        <v>0.4</v>
      </c>
      <c r="AT25" s="22">
        <f>IF($B25=出撃ON,AB25,0)</f>
        <v>0.7</v>
      </c>
      <c r="AU25" s="22">
        <f aca="true" t="shared" si="15" ref="AU25:BH25">IF($B25=出撃ON,AC25,0)</f>
        <v>1.5</v>
      </c>
      <c r="AV25" s="22">
        <f t="shared" si="15"/>
        <v>1</v>
      </c>
      <c r="AW25" s="22">
        <f t="shared" si="15"/>
        <v>2.3</v>
      </c>
      <c r="AX25" s="22">
        <f t="shared" si="15"/>
        <v>1</v>
      </c>
      <c r="AY25" s="22">
        <f t="shared" si="15"/>
        <v>3.4</v>
      </c>
      <c r="AZ25" s="22">
        <f t="shared" si="15"/>
        <v>0.7</v>
      </c>
      <c r="BA25" s="22">
        <f t="shared" si="15"/>
        <v>1</v>
      </c>
      <c r="BB25" s="22">
        <f t="shared" si="15"/>
        <v>0.4</v>
      </c>
      <c r="BC25" s="22">
        <f t="shared" si="15"/>
        <v>1</v>
      </c>
      <c r="BD25" s="22">
        <f t="shared" si="15"/>
        <v>3.4</v>
      </c>
      <c r="BE25" s="22">
        <f t="shared" si="15"/>
        <v>1</v>
      </c>
      <c r="BF25" s="22">
        <f t="shared" si="15"/>
        <v>1</v>
      </c>
      <c r="BG25" s="22">
        <f t="shared" si="15"/>
        <v>1</v>
      </c>
      <c r="BH25" s="22">
        <f t="shared" si="15"/>
        <v>0.7</v>
      </c>
      <c r="BJ25" s="7">
        <f aca="true" t="shared" si="16" ref="BJ25:BR25">K25+K26</f>
        <v>0</v>
      </c>
      <c r="BK25" s="7">
        <f t="shared" si="16"/>
        <v>-2</v>
      </c>
      <c r="BL25" s="7">
        <f t="shared" si="16"/>
        <v>-1</v>
      </c>
      <c r="BM25" s="7">
        <f t="shared" si="16"/>
        <v>1</v>
      </c>
      <c r="BN25" s="7">
        <f t="shared" si="16"/>
        <v>0</v>
      </c>
      <c r="BO25" s="7">
        <f t="shared" si="16"/>
        <v>2</v>
      </c>
      <c r="BP25" s="7">
        <f t="shared" si="16"/>
        <v>0</v>
      </c>
      <c r="BQ25" s="7">
        <f t="shared" si="16"/>
        <v>3</v>
      </c>
      <c r="BR25" s="7">
        <f t="shared" si="16"/>
        <v>-1</v>
      </c>
      <c r="BT25" s="7">
        <f>BJ25+T26</f>
        <v>0</v>
      </c>
      <c r="BU25" s="7">
        <f>BK25+T26</f>
        <v>-2</v>
      </c>
      <c r="BV25" s="7">
        <f>BP25+U26</f>
        <v>0</v>
      </c>
      <c r="BW25" s="7">
        <f>BQ25+U26</f>
        <v>3</v>
      </c>
      <c r="BX25" s="7">
        <f>BN25+V26</f>
        <v>0</v>
      </c>
      <c r="BY25" s="7">
        <f>BP25+V26</f>
        <v>0</v>
      </c>
      <c r="BZ25" s="7">
        <f>BJ25+W26</f>
        <v>0</v>
      </c>
      <c r="CA25" s="7">
        <f>BL25+W26</f>
        <v>-1</v>
      </c>
    </row>
    <row r="26" spans="1:42" ht="10.5">
      <c r="A26" s="28"/>
      <c r="B26" s="18"/>
      <c r="C26" s="14" t="s">
        <v>109</v>
      </c>
      <c r="D26" s="9">
        <f>IF(AND(OR($D$11="全体",B25=出撃ON),C26=補正ON),"技："&amp;G26&amp;"（"&amp;F26&amp;"＋１）","")</f>
      </c>
      <c r="E26" s="19" t="s">
        <v>70</v>
      </c>
      <c r="F26" s="1" t="s">
        <v>23</v>
      </c>
      <c r="G26" s="1" t="s">
        <v>87</v>
      </c>
      <c r="H26" s="1" t="s">
        <v>43</v>
      </c>
      <c r="I26" s="1" t="s">
        <v>44</v>
      </c>
      <c r="K26" s="6">
        <f>IF(AND($C26=補正ON,$F26=K$1),1,)</f>
        <v>0</v>
      </c>
      <c r="L26" s="6">
        <f aca="true" t="shared" si="17" ref="L26:S26">IF(AND($C26=補正ON,$F26=L$1),1,)</f>
        <v>0</v>
      </c>
      <c r="M26" s="6">
        <f t="shared" si="17"/>
        <v>0</v>
      </c>
      <c r="N26" s="6">
        <f t="shared" si="17"/>
        <v>0</v>
      </c>
      <c r="O26" s="6">
        <f t="shared" si="17"/>
        <v>0</v>
      </c>
      <c r="P26" s="6">
        <f t="shared" si="17"/>
        <v>0</v>
      </c>
      <c r="Q26" s="6">
        <f t="shared" si="17"/>
        <v>0</v>
      </c>
      <c r="R26" s="6">
        <f t="shared" si="17"/>
        <v>0</v>
      </c>
      <c r="S26" s="6">
        <f t="shared" si="17"/>
        <v>0</v>
      </c>
      <c r="T26" s="26"/>
      <c r="U26" s="26"/>
      <c r="V26" s="26"/>
      <c r="W26" s="26"/>
      <c r="Z26" s="3"/>
      <c r="AA26" s="3"/>
      <c r="AB26" s="3"/>
      <c r="AC26" s="3"/>
      <c r="AD26" s="3"/>
      <c r="AE26" s="3"/>
      <c r="AF26" s="3"/>
      <c r="AG26" s="3"/>
      <c r="AH26" s="3"/>
      <c r="AI26" s="3"/>
      <c r="AJ26" s="3"/>
      <c r="AK26" s="3"/>
      <c r="AL26" s="3"/>
      <c r="AM26" s="3"/>
      <c r="AN26" s="3"/>
      <c r="AO26" s="3"/>
      <c r="AP26" s="3"/>
    </row>
    <row r="27" spans="11:42" s="10" customFormat="1" ht="10.5" customHeight="1">
      <c r="K27" s="12"/>
      <c r="L27" s="12"/>
      <c r="M27" s="12"/>
      <c r="N27" s="12"/>
      <c r="O27" s="12"/>
      <c r="P27" s="12"/>
      <c r="Q27" s="12"/>
      <c r="R27" s="12"/>
      <c r="S27" s="12"/>
      <c r="Z27" s="12"/>
      <c r="AA27" s="12"/>
      <c r="AB27" s="12"/>
      <c r="AC27" s="12"/>
      <c r="AD27" s="12"/>
      <c r="AE27" s="12"/>
      <c r="AF27" s="12"/>
      <c r="AG27" s="12"/>
      <c r="AH27" s="12"/>
      <c r="AI27" s="12"/>
      <c r="AJ27" s="12"/>
      <c r="AK27" s="12"/>
      <c r="AL27" s="12"/>
      <c r="AM27" s="12"/>
      <c r="AN27" s="12"/>
      <c r="AO27" s="12"/>
      <c r="AP27" s="12"/>
    </row>
    <row r="28" spans="26:60" ht="10.5">
      <c r="Z28" s="22">
        <f aca="true" t="shared" si="18" ref="Z28:AP28">SUM(Z12:Z27)</f>
        <v>6.1</v>
      </c>
      <c r="AA28" s="22">
        <f t="shared" si="18"/>
        <v>26</v>
      </c>
      <c r="AB28" s="22">
        <f t="shared" si="18"/>
        <v>4.1</v>
      </c>
      <c r="AC28" s="22">
        <f t="shared" si="18"/>
        <v>3.8</v>
      </c>
      <c r="AD28" s="22">
        <f t="shared" si="18"/>
        <v>26.6</v>
      </c>
      <c r="AE28" s="22">
        <f t="shared" si="18"/>
        <v>3</v>
      </c>
      <c r="AF28" s="22">
        <f t="shared" si="18"/>
        <v>2</v>
      </c>
      <c r="AG28" s="22">
        <f t="shared" si="18"/>
        <v>5.699999999999999</v>
      </c>
      <c r="AH28" s="22">
        <f t="shared" si="18"/>
        <v>1.1</v>
      </c>
      <c r="AI28" s="22">
        <f t="shared" si="18"/>
        <v>138.29999999999998</v>
      </c>
      <c r="AJ28" s="22">
        <f t="shared" si="18"/>
        <v>168.5</v>
      </c>
      <c r="AK28" s="22">
        <f t="shared" si="18"/>
        <v>2</v>
      </c>
      <c r="AL28" s="22">
        <f t="shared" si="18"/>
        <v>5.699999999999999</v>
      </c>
      <c r="AM28" s="22">
        <f t="shared" si="18"/>
        <v>26.6</v>
      </c>
      <c r="AN28" s="22">
        <f t="shared" si="18"/>
        <v>2</v>
      </c>
      <c r="AO28" s="22">
        <f t="shared" si="18"/>
        <v>6.1</v>
      </c>
      <c r="AP28" s="22">
        <f t="shared" si="18"/>
        <v>4.1</v>
      </c>
      <c r="AR28" s="1">
        <f aca="true" t="shared" si="19" ref="AR28:BH28">SUM(AR12:AR27)</f>
        <v>6.1</v>
      </c>
      <c r="AS28" s="22">
        <f t="shared" si="19"/>
        <v>26</v>
      </c>
      <c r="AT28" s="22">
        <f t="shared" si="19"/>
        <v>4.1</v>
      </c>
      <c r="AU28" s="22">
        <f t="shared" si="19"/>
        <v>3.8</v>
      </c>
      <c r="AV28" s="22">
        <f t="shared" si="19"/>
        <v>26.6</v>
      </c>
      <c r="AW28" s="22">
        <f t="shared" si="19"/>
        <v>3</v>
      </c>
      <c r="AX28" s="22">
        <f t="shared" si="19"/>
        <v>2</v>
      </c>
      <c r="AY28" s="22">
        <f t="shared" si="19"/>
        <v>5.699999999999999</v>
      </c>
      <c r="AZ28" s="22">
        <f t="shared" si="19"/>
        <v>1.1</v>
      </c>
      <c r="BA28" s="22">
        <f t="shared" si="19"/>
        <v>8.6</v>
      </c>
      <c r="BB28" s="22">
        <f t="shared" si="19"/>
        <v>38.8</v>
      </c>
      <c r="BC28" s="22">
        <f t="shared" si="19"/>
        <v>2</v>
      </c>
      <c r="BD28" s="22">
        <f t="shared" si="19"/>
        <v>5.699999999999999</v>
      </c>
      <c r="BE28" s="22">
        <f t="shared" si="19"/>
        <v>26.6</v>
      </c>
      <c r="BF28" s="22">
        <f t="shared" si="19"/>
        <v>2</v>
      </c>
      <c r="BG28" s="22">
        <f t="shared" si="19"/>
        <v>6.1</v>
      </c>
      <c r="BH28" s="22">
        <f t="shared" si="19"/>
        <v>4.1</v>
      </c>
    </row>
    <row r="29" spans="34:60" ht="10.5">
      <c r="AH29" s="8" t="s">
        <v>37</v>
      </c>
      <c r="AI29" s="1">
        <f>ROUND(LOG(AI28,1.5),0)</f>
        <v>12</v>
      </c>
      <c r="AJ29" s="1">
        <f aca="true" t="shared" si="20" ref="AJ29:AP29">ROUND(LOG(AJ28,1.5),0)</f>
        <v>13</v>
      </c>
      <c r="AK29" s="1">
        <f t="shared" si="20"/>
        <v>2</v>
      </c>
      <c r="AL29" s="1">
        <f t="shared" si="20"/>
        <v>4</v>
      </c>
      <c r="AM29" s="1">
        <f t="shared" si="20"/>
        <v>8</v>
      </c>
      <c r="AN29" s="1">
        <f t="shared" si="20"/>
        <v>2</v>
      </c>
      <c r="AO29" s="1">
        <f t="shared" si="20"/>
        <v>4</v>
      </c>
      <c r="AP29" s="1">
        <f t="shared" si="20"/>
        <v>3</v>
      </c>
      <c r="AZ29" s="8" t="s">
        <v>37</v>
      </c>
      <c r="BA29" s="1">
        <f aca="true" t="shared" si="21" ref="BA29:BH29">ROUND(LOG(BA28,1.5),0)</f>
        <v>5</v>
      </c>
      <c r="BB29" s="1">
        <f t="shared" si="21"/>
        <v>9</v>
      </c>
      <c r="BC29" s="1">
        <f t="shared" si="21"/>
        <v>2</v>
      </c>
      <c r="BD29" s="1">
        <f t="shared" si="21"/>
        <v>4</v>
      </c>
      <c r="BE29" s="1">
        <f t="shared" si="21"/>
        <v>8</v>
      </c>
      <c r="BF29" s="1">
        <f t="shared" si="21"/>
        <v>2</v>
      </c>
      <c r="BG29" s="1">
        <f t="shared" si="21"/>
        <v>4</v>
      </c>
      <c r="BH29" s="1">
        <f t="shared" si="21"/>
        <v>3</v>
      </c>
    </row>
  </sheetData>
  <dataValidations count="4">
    <dataValidation type="list" allowBlank="1" showInputMessage="1" showErrorMessage="1" sqref="C15">
      <formula1>"1, "</formula1>
    </dataValidation>
    <dataValidation type="list" allowBlank="1" showInputMessage="1" showErrorMessage="1" sqref="D11">
      <formula1>"全体,フラグON"</formula1>
    </dataValidation>
    <dataValidation type="list" allowBlank="1" showInputMessage="1" showErrorMessage="1" sqref="B15 B25">
      <formula1>出撃ON・OFF</formula1>
    </dataValidation>
    <dataValidation type="list" allowBlank="1" showInputMessage="1" showErrorMessage="1" sqref="C18 C20 C26 C22 C16">
      <formula1>補正ON・OFF</formula1>
    </dataValidation>
  </dataValidations>
  <printOptions/>
  <pageMargins left="0.75" right="0.75" top="1" bottom="1" header="0.512" footer="0.512"/>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E61"/>
  <sheetViews>
    <sheetView workbookViewId="0" topLeftCell="A4">
      <selection activeCell="B6" sqref="B6"/>
    </sheetView>
  </sheetViews>
  <sheetFormatPr defaultColWidth="9.00390625" defaultRowHeight="13.5"/>
  <cols>
    <col min="1" max="16384" width="9.00390625" style="1" customWidth="1"/>
  </cols>
  <sheetData>
    <row r="1" ht="10.5">
      <c r="A1" s="1" t="s">
        <v>100</v>
      </c>
    </row>
    <row r="4" ht="10.5">
      <c r="A4" s="1" t="s">
        <v>105</v>
      </c>
    </row>
    <row r="5" spans="1:2" ht="10.5">
      <c r="A5" s="27" t="s">
        <v>91</v>
      </c>
      <c r="B5" s="14">
        <v>1</v>
      </c>
    </row>
    <row r="6" spans="1:2" ht="10.5">
      <c r="A6" s="27" t="s">
        <v>92</v>
      </c>
      <c r="B6" s="14" t="s">
        <v>90</v>
      </c>
    </row>
    <row r="8" ht="10.5">
      <c r="A8" s="1" t="s">
        <v>106</v>
      </c>
    </row>
    <row r="9" spans="1:2" ht="10.5">
      <c r="A9" s="27" t="s">
        <v>94</v>
      </c>
      <c r="B9" s="14">
        <v>1</v>
      </c>
    </row>
    <row r="10" spans="1:2" ht="10.5">
      <c r="A10" s="27" t="s">
        <v>92</v>
      </c>
      <c r="B10" s="14" t="s">
        <v>90</v>
      </c>
    </row>
    <row r="12" spans="1:5" ht="10.5">
      <c r="A12" s="1" t="s">
        <v>0</v>
      </c>
      <c r="B12" s="1" t="s">
        <v>54</v>
      </c>
      <c r="C12" s="1" t="s">
        <v>53</v>
      </c>
      <c r="D12" s="1" t="s">
        <v>55</v>
      </c>
      <c r="E12" s="1" t="s">
        <v>56</v>
      </c>
    </row>
    <row r="13" spans="1:5" ht="10.5">
      <c r="A13" s="1">
        <v>25</v>
      </c>
      <c r="B13" s="17">
        <v>25251.2</v>
      </c>
      <c r="C13" s="17">
        <v>20617.5</v>
      </c>
      <c r="D13" s="1">
        <v>8417.1</v>
      </c>
      <c r="E13" s="1">
        <v>6872.5</v>
      </c>
    </row>
    <row r="14" spans="1:5" ht="10.5">
      <c r="A14" s="1">
        <v>24</v>
      </c>
      <c r="B14" s="17">
        <v>16834.1</v>
      </c>
      <c r="C14" s="17">
        <v>13745</v>
      </c>
      <c r="D14" s="1">
        <v>5611.4</v>
      </c>
      <c r="E14" s="1">
        <v>4581.6</v>
      </c>
    </row>
    <row r="15" spans="1:5" ht="10.5">
      <c r="A15" s="1">
        <v>23</v>
      </c>
      <c r="B15" s="17">
        <v>11222.7</v>
      </c>
      <c r="C15" s="17">
        <v>9163.4</v>
      </c>
      <c r="D15" s="1">
        <v>3740.9</v>
      </c>
      <c r="E15" s="1">
        <v>3054.5</v>
      </c>
    </row>
    <row r="16" spans="1:5" ht="10.5">
      <c r="A16" s="1">
        <v>22</v>
      </c>
      <c r="B16" s="17">
        <v>7481.8</v>
      </c>
      <c r="C16" s="17">
        <v>6108.9</v>
      </c>
      <c r="D16" s="1">
        <v>2493.9</v>
      </c>
      <c r="E16" s="1">
        <v>2036.3</v>
      </c>
    </row>
    <row r="17" spans="1:5" ht="10.5">
      <c r="A17" s="1">
        <v>21</v>
      </c>
      <c r="B17" s="17">
        <v>4987.9</v>
      </c>
      <c r="C17" s="17">
        <v>4072.6</v>
      </c>
      <c r="D17" s="1">
        <v>1662.6</v>
      </c>
      <c r="E17" s="1">
        <v>1357.5</v>
      </c>
    </row>
    <row r="18" spans="1:5" ht="10.5">
      <c r="A18" s="1">
        <v>20</v>
      </c>
      <c r="B18" s="17">
        <v>3325.3</v>
      </c>
      <c r="C18" s="17">
        <v>2715.1</v>
      </c>
      <c r="D18" s="1">
        <v>1108.5</v>
      </c>
      <c r="E18" s="1">
        <v>905</v>
      </c>
    </row>
    <row r="19" spans="1:5" ht="10.5">
      <c r="A19" s="1">
        <v>19</v>
      </c>
      <c r="B19" s="17">
        <v>2216.8</v>
      </c>
      <c r="C19" s="17">
        <v>1810.1</v>
      </c>
      <c r="D19" s="1">
        <v>738.9</v>
      </c>
      <c r="E19" s="1">
        <v>603.4</v>
      </c>
    </row>
    <row r="20" spans="1:5" ht="10.5">
      <c r="A20" s="1">
        <v>18</v>
      </c>
      <c r="B20" s="17">
        <v>1477.9</v>
      </c>
      <c r="C20" s="17">
        <v>1206.7</v>
      </c>
      <c r="D20" s="1">
        <v>492.6</v>
      </c>
      <c r="E20" s="1">
        <v>402.2</v>
      </c>
    </row>
    <row r="21" spans="1:5" ht="10.5">
      <c r="A21" s="1">
        <v>17</v>
      </c>
      <c r="B21" s="17">
        <v>985.3</v>
      </c>
      <c r="C21" s="17">
        <v>804.5</v>
      </c>
      <c r="D21" s="1">
        <v>328.5</v>
      </c>
      <c r="E21" s="1">
        <v>268.1</v>
      </c>
    </row>
    <row r="22" spans="1:5" ht="10.5">
      <c r="A22" s="1">
        <v>16</v>
      </c>
      <c r="B22" s="17">
        <v>656.8</v>
      </c>
      <c r="C22" s="17">
        <v>536.4</v>
      </c>
      <c r="D22" s="1">
        <v>218.9</v>
      </c>
      <c r="E22" s="1">
        <v>178.8</v>
      </c>
    </row>
    <row r="23" spans="1:5" ht="10.5">
      <c r="A23" s="1">
        <v>15</v>
      </c>
      <c r="B23" s="17">
        <v>437.9</v>
      </c>
      <c r="C23" s="17">
        <v>357.6</v>
      </c>
      <c r="D23" s="1">
        <v>146</v>
      </c>
      <c r="E23" s="1">
        <v>119.2</v>
      </c>
    </row>
    <row r="24" spans="1:5" ht="10.5">
      <c r="A24" s="1">
        <v>14</v>
      </c>
      <c r="B24" s="17">
        <v>291.9</v>
      </c>
      <c r="C24" s="17">
        <v>238.4</v>
      </c>
      <c r="D24" s="1">
        <v>97.3</v>
      </c>
      <c r="E24" s="1">
        <v>79.4</v>
      </c>
    </row>
    <row r="25" spans="1:5" ht="10.5">
      <c r="A25" s="1">
        <v>13</v>
      </c>
      <c r="B25" s="17">
        <v>194.6</v>
      </c>
      <c r="C25" s="17">
        <v>159</v>
      </c>
      <c r="D25" s="1">
        <v>64.9</v>
      </c>
      <c r="E25" s="1">
        <v>53</v>
      </c>
    </row>
    <row r="26" spans="1:5" ht="10.5">
      <c r="A26" s="1">
        <v>12</v>
      </c>
      <c r="B26" s="17">
        <v>129.7</v>
      </c>
      <c r="C26" s="17">
        <v>106</v>
      </c>
      <c r="D26" s="1">
        <v>43.2</v>
      </c>
      <c r="E26" s="1">
        <v>35.3</v>
      </c>
    </row>
    <row r="27" spans="1:5" ht="10.5">
      <c r="A27" s="1">
        <v>11</v>
      </c>
      <c r="B27" s="17">
        <v>86.5</v>
      </c>
      <c r="C27" s="17">
        <v>70.7</v>
      </c>
      <c r="D27" s="1">
        <v>28.8</v>
      </c>
      <c r="E27" s="1">
        <v>23.6</v>
      </c>
    </row>
    <row r="28" spans="1:5" ht="10.5">
      <c r="A28" s="1">
        <v>10</v>
      </c>
      <c r="B28" s="17">
        <v>57.7</v>
      </c>
      <c r="C28" s="17">
        <v>47.1</v>
      </c>
      <c r="D28" s="1">
        <v>19.3</v>
      </c>
      <c r="E28" s="1">
        <v>15.7</v>
      </c>
    </row>
    <row r="29" spans="1:5" ht="10.5">
      <c r="A29" s="1">
        <v>9</v>
      </c>
      <c r="B29" s="17">
        <v>38.4</v>
      </c>
      <c r="C29" s="17">
        <v>31.4</v>
      </c>
      <c r="D29" s="1">
        <v>12.8</v>
      </c>
      <c r="E29" s="1">
        <v>10.4</v>
      </c>
    </row>
    <row r="30" spans="1:5" ht="10.5">
      <c r="A30" s="1">
        <v>8</v>
      </c>
      <c r="B30" s="17">
        <v>25.6</v>
      </c>
      <c r="C30" s="17">
        <v>21</v>
      </c>
      <c r="D30" s="1">
        <v>8.5</v>
      </c>
      <c r="E30" s="1">
        <v>7</v>
      </c>
    </row>
    <row r="31" spans="1:5" ht="10.5">
      <c r="A31" s="1">
        <v>7</v>
      </c>
      <c r="B31" s="17">
        <v>17.1</v>
      </c>
      <c r="C31" s="17">
        <v>14</v>
      </c>
      <c r="D31" s="1">
        <v>5.7</v>
      </c>
      <c r="E31" s="1">
        <v>4.6</v>
      </c>
    </row>
    <row r="32" spans="1:5" ht="10.5">
      <c r="A32" s="1">
        <v>6</v>
      </c>
      <c r="B32" s="17">
        <v>11.4</v>
      </c>
      <c r="C32" s="17">
        <v>9.4</v>
      </c>
      <c r="D32" s="1">
        <v>3.8</v>
      </c>
      <c r="E32" s="1">
        <v>3.1</v>
      </c>
    </row>
    <row r="33" spans="1:5" ht="10.5">
      <c r="A33" s="1">
        <v>5</v>
      </c>
      <c r="B33" s="17">
        <v>7.6</v>
      </c>
      <c r="C33" s="17">
        <v>6.3</v>
      </c>
      <c r="D33" s="1">
        <v>2.5</v>
      </c>
      <c r="E33" s="1">
        <v>2.1</v>
      </c>
    </row>
    <row r="34" spans="1:5" ht="10.5">
      <c r="A34" s="1">
        <v>4</v>
      </c>
      <c r="B34" s="17">
        <v>5.1</v>
      </c>
      <c r="C34" s="17">
        <v>4.2</v>
      </c>
      <c r="D34" s="1">
        <v>1.7</v>
      </c>
      <c r="E34" s="1">
        <v>1.4</v>
      </c>
    </row>
    <row r="35" spans="1:5" ht="10.5">
      <c r="A35" s="1">
        <v>3</v>
      </c>
      <c r="B35" s="17">
        <v>3.4</v>
      </c>
      <c r="C35" s="17">
        <v>2.8</v>
      </c>
      <c r="D35" s="1">
        <v>1.1</v>
      </c>
      <c r="E35" s="1">
        <v>0.9</v>
      </c>
    </row>
    <row r="36" spans="1:5" ht="10.5">
      <c r="A36" s="1">
        <v>2</v>
      </c>
      <c r="B36" s="17">
        <v>2.3</v>
      </c>
      <c r="C36" s="17">
        <v>1.9</v>
      </c>
      <c r="D36" s="1">
        <v>0.8</v>
      </c>
      <c r="E36" s="1">
        <v>0.6</v>
      </c>
    </row>
    <row r="37" spans="1:5" ht="10.5">
      <c r="A37" s="1">
        <v>1</v>
      </c>
      <c r="B37" s="17">
        <v>1.5</v>
      </c>
      <c r="C37" s="17">
        <v>1.3</v>
      </c>
      <c r="D37" s="1">
        <v>0.5</v>
      </c>
      <c r="E37" s="1">
        <v>0.4</v>
      </c>
    </row>
    <row r="38" spans="1:5" ht="10.5">
      <c r="A38" s="1">
        <v>0</v>
      </c>
      <c r="B38" s="17">
        <v>1</v>
      </c>
      <c r="C38" s="17">
        <v>0.9</v>
      </c>
      <c r="D38" s="1">
        <v>0.3</v>
      </c>
      <c r="E38" s="1">
        <v>0.3</v>
      </c>
    </row>
    <row r="39" spans="1:5" ht="10.5">
      <c r="A39" s="1">
        <v>-1</v>
      </c>
      <c r="B39" s="17">
        <v>0.7</v>
      </c>
      <c r="C39" s="17">
        <v>0.6</v>
      </c>
      <c r="D39" s="1">
        <v>0.3</v>
      </c>
      <c r="E39" s="1">
        <v>0.2</v>
      </c>
    </row>
    <row r="40" spans="1:5" ht="10.5">
      <c r="A40" s="1">
        <v>-2</v>
      </c>
      <c r="B40" s="17">
        <v>0.4</v>
      </c>
      <c r="C40" s="17">
        <v>0.4</v>
      </c>
      <c r="D40" s="1">
        <v>0.1</v>
      </c>
      <c r="E40" s="1">
        <v>0.1</v>
      </c>
    </row>
    <row r="41" spans="1:5" ht="10.5">
      <c r="A41" s="1">
        <v>-3</v>
      </c>
      <c r="B41" s="17">
        <v>0.3</v>
      </c>
      <c r="C41" s="17">
        <v>0.3</v>
      </c>
      <c r="D41" s="1">
        <v>0.1</v>
      </c>
      <c r="E41" s="1">
        <v>0.1</v>
      </c>
    </row>
    <row r="43" ht="10.5">
      <c r="A43" s="1" t="s">
        <v>57</v>
      </c>
    </row>
    <row r="44" ht="10.5">
      <c r="A44" s="1" t="s">
        <v>58</v>
      </c>
    </row>
    <row r="45" ht="10.5">
      <c r="A45" s="1" t="s">
        <v>59</v>
      </c>
    </row>
    <row r="46" ht="10.5">
      <c r="A46" s="1" t="s">
        <v>60</v>
      </c>
    </row>
    <row r="47" ht="10.5">
      <c r="A47" s="1" t="s">
        <v>101</v>
      </c>
    </row>
    <row r="48" ht="10.5">
      <c r="A48" s="1" t="s">
        <v>102</v>
      </c>
    </row>
    <row r="49" ht="10.5">
      <c r="A49" s="1" t="s">
        <v>103</v>
      </c>
    </row>
    <row r="50" ht="10.5">
      <c r="A50" s="1" t="s">
        <v>104</v>
      </c>
    </row>
    <row r="52" ht="10.5">
      <c r="A52" s="1" t="s">
        <v>61</v>
      </c>
    </row>
    <row r="53" ht="10.5">
      <c r="A53" s="1" t="s">
        <v>62</v>
      </c>
    </row>
    <row r="54" ht="10.5">
      <c r="A54" s="1" t="s">
        <v>63</v>
      </c>
    </row>
    <row r="55" ht="10.5">
      <c r="A55" s="1" t="s">
        <v>64</v>
      </c>
    </row>
    <row r="57" ht="10.5">
      <c r="A57" s="1" t="s">
        <v>65</v>
      </c>
    </row>
    <row r="58" ht="10.5">
      <c r="A58" s="1" t="s">
        <v>66</v>
      </c>
    </row>
    <row r="59" ht="10.5">
      <c r="A59" s="1" t="s">
        <v>67</v>
      </c>
    </row>
    <row r="60" ht="10.5">
      <c r="A60" s="1" t="s">
        <v>68</v>
      </c>
    </row>
    <row r="61" ht="10.5">
      <c r="A61" s="1" t="s">
        <v>69</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2007-02-12T05:20:36Z</dcterms:created>
  <dcterms:modified xsi:type="dcterms:W3CDTF">2007-03-13T14:46:09Z</dcterms:modified>
  <cp:category/>
  <cp:version/>
  <cp:contentType/>
  <cp:contentStatus/>
</cp:coreProperties>
</file>