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125" windowWidth="15600" windowHeight="7185" activeTab="0"/>
  </bookViews>
  <sheets>
    <sheet name="mixi鯖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  <author>masashi</author>
  </authors>
  <commentList>
    <comment ref="G7" authorId="0">
      <text>
        <r>
          <rPr>
            <b/>
            <sz val="9"/>
            <rFont val="ＭＳ Ｐゴシック"/>
            <family val="3"/>
          </rPr>
          <t>セルをクリックするとリストが表示されるものがあります。</t>
        </r>
      </text>
    </comment>
    <comment ref="B9" authorId="0">
      <text>
        <r>
          <rPr>
            <b/>
            <sz val="9"/>
            <rFont val="ＭＳ Ｐゴシック"/>
            <family val="3"/>
          </rPr>
          <t>上級兵（矛槍など）はまだ入力しないでください。入力すると大変なことになります。</t>
        </r>
      </text>
    </comment>
    <comment ref="G13" authorId="0">
      <text>
        <r>
          <rPr>
            <sz val="9"/>
            <rFont val="ＭＳ Ｐゴシック"/>
            <family val="3"/>
          </rPr>
          <t xml:space="preserve">例
１１．６％増加
↓
0.116を代入
</t>
        </r>
      </text>
    </comment>
    <comment ref="I21" authorId="0">
      <text>
        <r>
          <rPr>
            <b/>
            <sz val="9"/>
            <rFont val="ＭＳ Ｐゴシック"/>
            <family val="3"/>
          </rPr>
          <t>L1: 0.000    L6: 0.075
L2: 0.015    L7: 0.090
L3: 0.030    L8: 0.105
L4: 0.045    L9: 0.120
L5: 0.060    L10:0.150</t>
        </r>
      </text>
    </comment>
    <comment ref="I22" authorId="0">
      <text>
        <r>
          <rPr>
            <b/>
            <sz val="9"/>
            <rFont val="ＭＳ Ｐゴシック"/>
            <family val="3"/>
          </rPr>
          <t>L1: 1.10    L6: 1.70
L2: 1.20    L7: 1.90
L3: 1.35    L8: 2.00
L4: 1.45    L9: 2.10
L5: 1.60    L10:2.35</t>
        </r>
      </text>
    </comment>
    <comment ref="I23" authorId="0">
      <text>
        <r>
          <rPr>
            <b/>
            <sz val="9"/>
            <rFont val="ＭＳ Ｐゴシック"/>
            <family val="3"/>
          </rPr>
          <t>L1: 1.03   L6: 1.25
L2: 1.06   L7: 1.35
L3: 1.10   L8: 1.40
L4: 1.15   L9: 1.45
L5: 1.20   L10:1.60</t>
        </r>
      </text>
    </comment>
    <comment ref="I24" authorId="0">
      <text>
        <r>
          <rPr>
            <b/>
            <sz val="9"/>
            <rFont val="ＭＳ Ｐゴシック"/>
            <family val="3"/>
          </rPr>
          <t>L1: 1.03   L6: 1.25
L2: 1.06   L7: 1.35
L3: 1.10   L8: 1.40
L4: 1.15   L9: 1.45
L5: 1.20   L10:1.60</t>
        </r>
      </text>
    </comment>
    <comment ref="I25" authorId="0">
      <text>
        <r>
          <rPr>
            <b/>
            <sz val="9"/>
            <rFont val="ＭＳ Ｐゴシック"/>
            <family val="3"/>
          </rPr>
          <t>L1: 1.03   L6: 1.25
L2: 1.06   L7: 1.35
L3: 1.10   L8: 1.40
L4: 1.15   L9: 1.45
L5: 1.20   L10:1.60</t>
        </r>
      </text>
    </comment>
    <comment ref="I26" authorId="0">
      <text>
        <r>
          <rPr>
            <b/>
            <sz val="9"/>
            <rFont val="ＭＳ Ｐゴシック"/>
            <family val="3"/>
          </rPr>
          <t>L1: 1.03   L6: 1.25
L2: 1.06   L7: 1.35
L3: 1.10   L8: 1.40
L4: 1.15   L9: 1.45
L5: 1.20   L10:1.60</t>
        </r>
      </text>
    </comment>
    <comment ref="I27" authorId="0">
      <text>
        <r>
          <rPr>
            <b/>
            <sz val="9"/>
            <rFont val="ＭＳ Ｐゴシック"/>
            <family val="3"/>
          </rPr>
          <t>L1: 1.03   L6: 1.25
L2: 1.06   L7: 1.35
L3: 1.10   L8: 1.40
L4: 1.15   L9: 1.45
L5: 1.20   L10:1.60</t>
        </r>
      </text>
    </comment>
    <comment ref="I28" authorId="0">
      <text>
        <r>
          <rPr>
            <b/>
            <sz val="9"/>
            <rFont val="ＭＳ Ｐゴシック"/>
            <family val="3"/>
          </rPr>
          <t>L1: 1.03   L6: 1.25
L2: 1.06   L7: 1.35
L3: 1.10   L8: 1.40
L4: 1.15   L9: 1.45
L5: 1.20   L10:1.60</t>
        </r>
      </text>
    </comment>
    <comment ref="E24" authorId="1">
      <text>
        <r>
          <rPr>
            <b/>
            <sz val="9"/>
            <rFont val="ＭＳ Ｐゴシック"/>
            <family val="3"/>
          </rPr>
          <t>L1:1
L2:1.2
L3:1.4
L4:1.6
L5:2.0</t>
        </r>
      </text>
    </comment>
  </commentList>
</comments>
</file>

<file path=xl/sharedStrings.xml><?xml version="1.0" encoding="utf-8"?>
<sst xmlns="http://schemas.openxmlformats.org/spreadsheetml/2006/main" count="275" uniqueCount="86">
  <si>
    <t>剣兵</t>
  </si>
  <si>
    <t>武将</t>
  </si>
  <si>
    <t>槍兵</t>
  </si>
  <si>
    <t>弓兵</t>
  </si>
  <si>
    <t>騎馬兵</t>
  </si>
  <si>
    <t>兵数</t>
  </si>
  <si>
    <t>武将攻撃力</t>
  </si>
  <si>
    <t>矛槍</t>
  </si>
  <si>
    <t>斥侯</t>
  </si>
  <si>
    <t>合計数</t>
  </si>
  <si>
    <t>騎馬</t>
  </si>
  <si>
    <t>近衛</t>
  </si>
  <si>
    <t>剣</t>
  </si>
  <si>
    <t>槍</t>
  </si>
  <si>
    <t>弓</t>
  </si>
  <si>
    <t>石弓</t>
  </si>
  <si>
    <t>斥侯騎</t>
  </si>
  <si>
    <t>敵防御</t>
  </si>
  <si>
    <t>合計</t>
  </si>
  <si>
    <t>矛槍兵</t>
  </si>
  <si>
    <t>近衛兵</t>
  </si>
  <si>
    <t>斥侯騎兵</t>
  </si>
  <si>
    <t>武将攻撃</t>
  </si>
  <si>
    <t>相対攻撃</t>
  </si>
  <si>
    <t>相対兵数</t>
  </si>
  <si>
    <t>鍛冶場Ｌ</t>
  </si>
  <si>
    <t>攻撃兵</t>
  </si>
  <si>
    <t>基本防御値</t>
  </si>
  <si>
    <t>防御兵</t>
  </si>
  <si>
    <t>武将ＨＰ</t>
  </si>
  <si>
    <t>武将攻撃値</t>
  </si>
  <si>
    <t>出陣</t>
  </si>
  <si>
    <t>被害数</t>
  </si>
  <si>
    <t>生存数</t>
  </si>
  <si>
    <t>属性</t>
  </si>
  <si>
    <t>兵攻撃値</t>
  </si>
  <si>
    <t>守備兵</t>
  </si>
  <si>
    <t>兵攻撃</t>
  </si>
  <si>
    <t>１：参戦兵数</t>
  </si>
  <si>
    <t>攻撃力</t>
  </si>
  <si>
    <t>剣兵攻撃</t>
  </si>
  <si>
    <t>兵全体</t>
  </si>
  <si>
    <t>施設による攻撃付加（少数入力）</t>
  </si>
  <si>
    <t>スキルによる攻撃付加（少数入力）</t>
  </si>
  <si>
    <t>攻撃側参戦武将</t>
  </si>
  <si>
    <t>鍛冶場Ｌｖ</t>
  </si>
  <si>
    <t>剣兵強化</t>
  </si>
  <si>
    <t>槍兵強化</t>
  </si>
  <si>
    <t>弓兵強化</t>
  </si>
  <si>
    <t>騎馬兵強化</t>
  </si>
  <si>
    <t>弩兵</t>
  </si>
  <si>
    <t>結果</t>
  </si>
  <si>
    <t>入力</t>
  </si>
  <si>
    <t>合計攻撃</t>
  </si>
  <si>
    <t>兵科別の戦闘表</t>
  </si>
  <si>
    <t>各値補正表</t>
  </si>
  <si>
    <t>攻撃相対表</t>
  </si>
  <si>
    <t>守備相対表</t>
  </si>
  <si>
    <t>データ置き場</t>
  </si>
  <si>
    <t>習得経験値</t>
  </si>
  <si>
    <t>討伐ゲージ</t>
  </si>
  <si>
    <t>３：各種値の代入</t>
  </si>
  <si>
    <t>矛槍兵強化</t>
  </si>
  <si>
    <t>弩兵強化</t>
  </si>
  <si>
    <t>近衛騎兵強化</t>
  </si>
  <si>
    <t>相対数</t>
  </si>
  <si>
    <t>mixi鯖用</t>
  </si>
  <si>
    <t>鍛冶場</t>
  </si>
  <si>
    <t>生産コスト</t>
  </si>
  <si>
    <t>木</t>
  </si>
  <si>
    <t>石</t>
  </si>
  <si>
    <t>鉄</t>
  </si>
  <si>
    <t>米</t>
  </si>
  <si>
    <t>消費コスト</t>
  </si>
  <si>
    <t>合計コスト</t>
  </si>
  <si>
    <t>HP</t>
  </si>
  <si>
    <t>矛槍兵</t>
  </si>
  <si>
    <t>弩兵</t>
  </si>
  <si>
    <t>近衛兵</t>
  </si>
  <si>
    <t>弩兵</t>
  </si>
  <si>
    <t>弩兵</t>
  </si>
  <si>
    <t>弩兵</t>
  </si>
  <si>
    <t>近衛騎</t>
  </si>
  <si>
    <t>資源合計</t>
  </si>
  <si>
    <t>防御補正</t>
  </si>
  <si>
    <t>領土の防御補正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</si>
</sst>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.0_ "/>
    <numFmt numFmtId="179" formatCode="0.0%"/>
    <numFmt numFmtId="180" formatCode="0_);[Red]\(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b/>
      <sz val="9"/>
      <name val="ＭＳ Ｐゴシック"/>
      <family val="3"/>
    </font>
    <font>
      <b/>
      <sz val="8"/>
      <name val="ＭＳ Ｐゴシック"/>
      <family val="3"/>
    </font>
    <font>
      <sz val="9"/>
      <color indexed="10"/>
      <name val="ＭＳ Ｐゴシック"/>
      <family val="3"/>
    </font>
    <font>
      <sz val="8"/>
      <color indexed="10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1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indexed="39"/>
      </left>
      <right style="thin">
        <color indexed="39"/>
      </right>
      <top style="medium">
        <color indexed="39"/>
      </top>
      <bottom style="thin">
        <color indexed="39"/>
      </bottom>
    </border>
    <border>
      <left style="thin">
        <color indexed="10"/>
      </left>
      <right style="thin">
        <color indexed="10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39"/>
      </right>
      <top style="medium">
        <color indexed="39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 style="medium"/>
      <bottom style="medium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medium">
        <color indexed="39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medium"/>
      <right style="medium"/>
      <top style="thin">
        <color indexed="10"/>
      </top>
      <bottom style="thin">
        <color indexed="10"/>
      </bottom>
    </border>
    <border>
      <left>
        <color indexed="63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medium"/>
      <right style="medium"/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>
        <color indexed="39"/>
      </right>
      <top>
        <color indexed="63"/>
      </top>
      <bottom style="thin">
        <color indexed="39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>
        <color indexed="39"/>
      </left>
      <right style="thin">
        <color indexed="10"/>
      </right>
      <top>
        <color indexed="63"/>
      </top>
      <bottom style="medium"/>
    </border>
    <border>
      <left style="medium">
        <color indexed="36"/>
      </left>
      <right>
        <color indexed="63"/>
      </right>
      <top>
        <color indexed="63"/>
      </top>
      <bottom style="medium"/>
    </border>
    <border>
      <left style="thick"/>
      <right style="thick"/>
      <top>
        <color indexed="63"/>
      </top>
      <bottom>
        <color indexed="63"/>
      </bottom>
    </border>
    <border>
      <left style="thin"/>
      <right style="thin"/>
      <top style="thin">
        <color indexed="39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39"/>
      </left>
      <right style="medium"/>
      <top style="medium">
        <color indexed="39"/>
      </top>
      <bottom style="thin">
        <color indexed="39"/>
      </bottom>
    </border>
    <border>
      <left style="medium"/>
      <right style="thin">
        <color indexed="10"/>
      </right>
      <top style="medium">
        <color indexed="10"/>
      </top>
      <bottom style="thin">
        <color indexed="10"/>
      </bottom>
    </border>
    <border>
      <left style="thin">
        <color indexed="10"/>
      </left>
      <right style="medium"/>
      <top style="medium">
        <color indexed="10"/>
      </top>
      <bottom style="thin">
        <color indexed="10"/>
      </bottom>
    </border>
    <border>
      <left style="medium"/>
      <right style="thin">
        <color indexed="10"/>
      </right>
      <top style="thin">
        <color indexed="10"/>
      </top>
      <bottom style="thin">
        <color indexed="10"/>
      </bottom>
    </border>
    <border>
      <left style="medium"/>
      <right style="thin">
        <color indexed="10"/>
      </right>
      <top style="thin">
        <color indexed="10"/>
      </top>
      <bottom style="medium">
        <color indexed="10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 style="thin">
        <color indexed="39"/>
      </top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>
        <color indexed="10"/>
      </bottom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ck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>
        <color rgb="FF0000FF"/>
      </right>
      <top style="medium">
        <color indexed="12"/>
      </top>
      <bottom style="thin">
        <color indexed="39"/>
      </bottom>
    </border>
    <border>
      <left style="medium"/>
      <right style="medium">
        <color rgb="FF0000FF"/>
      </right>
      <top style="thin">
        <color indexed="12"/>
      </top>
      <bottom style="thin">
        <color indexed="39"/>
      </bottom>
    </border>
    <border>
      <left style="medium"/>
      <right style="medium">
        <color rgb="FF0000FF"/>
      </right>
      <top style="thin">
        <color indexed="12"/>
      </top>
      <bottom style="medium">
        <color indexed="39"/>
      </bottom>
    </border>
    <border>
      <left style="medium">
        <color rgb="FF0000FF"/>
      </left>
      <right style="thin">
        <color indexed="12"/>
      </right>
      <top style="medium">
        <color indexed="12"/>
      </top>
      <bottom style="thin">
        <color indexed="39"/>
      </bottom>
    </border>
    <border>
      <left style="thin">
        <color indexed="39"/>
      </left>
      <right style="medium">
        <color rgb="FF0000FF"/>
      </right>
      <top style="medium">
        <color indexed="12"/>
      </top>
      <bottom style="thin">
        <color indexed="39"/>
      </bottom>
    </border>
    <border>
      <left>
        <color indexed="63"/>
      </left>
      <right style="thin">
        <color rgb="FF0000FF"/>
      </right>
      <top style="medium">
        <color rgb="FF0000FF"/>
      </top>
      <bottom style="medium">
        <color rgb="FF0000FF"/>
      </bottom>
    </border>
    <border>
      <left style="thin">
        <color rgb="FF0000FF"/>
      </left>
      <right style="thin">
        <color rgb="FF0000FF"/>
      </right>
      <top style="medium">
        <color rgb="FF0000FF"/>
      </top>
      <bottom style="medium">
        <color rgb="FF0000FF"/>
      </bottom>
    </border>
    <border>
      <left style="thin">
        <color rgb="FF0000FF"/>
      </left>
      <right style="medium">
        <color rgb="FF0000FF"/>
      </right>
      <top style="medium">
        <color rgb="FF0000FF"/>
      </top>
      <bottom style="medium">
        <color rgb="FF0000FF"/>
      </bottom>
    </border>
    <border>
      <left style="medium"/>
      <right style="medium">
        <color rgb="FF0000FF"/>
      </right>
      <top style="medium">
        <color rgb="FF0000FF"/>
      </top>
      <bottom style="medium">
        <color rgb="FF0000FF"/>
      </bottom>
    </border>
    <border>
      <left style="medium"/>
      <right style="medium">
        <color rgb="FF0000FF"/>
      </right>
      <top style="thin">
        <color rgb="FF0000FF"/>
      </top>
      <bottom style="thin">
        <color rgb="FF0000FF"/>
      </bottom>
    </border>
    <border>
      <left style="thick"/>
      <right style="thin">
        <color indexed="39"/>
      </right>
      <top style="medium">
        <color indexed="39"/>
      </top>
      <bottom style="thin">
        <color indexed="39"/>
      </bottom>
    </border>
    <border>
      <left style="thin">
        <color indexed="39"/>
      </left>
      <right style="medium">
        <color indexed="8"/>
      </right>
      <top style="medium">
        <color indexed="39"/>
      </top>
      <bottom style="thin">
        <color indexed="39"/>
      </bottom>
    </border>
    <border>
      <left>
        <color indexed="63"/>
      </left>
      <right style="thin">
        <color indexed="10"/>
      </right>
      <top style="medium">
        <color indexed="10"/>
      </top>
      <bottom style="thin">
        <color indexed="10"/>
      </bottom>
    </border>
    <border>
      <left style="thin">
        <color indexed="10"/>
      </left>
      <right style="medium">
        <color indexed="10"/>
      </right>
      <top style="medium">
        <color indexed="10"/>
      </top>
      <bottom style="thin">
        <color indexed="10"/>
      </bottom>
    </border>
    <border>
      <left style="thick"/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medium">
        <color indexed="8"/>
      </right>
      <top style="thin">
        <color indexed="39"/>
      </top>
      <bottom style="thin">
        <color indexed="39"/>
      </bottom>
    </border>
    <border>
      <left style="thin">
        <color indexed="10"/>
      </left>
      <right style="medium">
        <color indexed="10"/>
      </right>
      <top style="thin">
        <color indexed="10"/>
      </top>
      <bottom style="thin">
        <color indexed="10"/>
      </bottom>
    </border>
    <border>
      <left style="thick"/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medium">
        <color indexed="8"/>
      </right>
      <top style="thin">
        <color indexed="39"/>
      </top>
      <bottom>
        <color indexed="63"/>
      </bottom>
    </border>
    <border>
      <left style="thick"/>
      <right style="thin">
        <color indexed="39"/>
      </right>
      <top style="thin">
        <color indexed="39"/>
      </top>
      <bottom style="medium">
        <color indexed="39"/>
      </bottom>
    </border>
    <border>
      <left style="thin">
        <color indexed="39"/>
      </left>
      <right style="medium">
        <color indexed="8"/>
      </right>
      <top style="thin">
        <color indexed="39"/>
      </top>
      <bottom style="medium">
        <color indexed="39"/>
      </bottom>
    </border>
    <border>
      <left>
        <color indexed="63"/>
      </left>
      <right style="thin">
        <color indexed="10"/>
      </right>
      <top style="thin">
        <color indexed="10"/>
      </top>
      <bottom style="medium">
        <color indexed="10"/>
      </bottom>
    </border>
    <border>
      <left style="thin">
        <color indexed="10"/>
      </left>
      <right style="medium">
        <color indexed="10"/>
      </right>
      <top style="thin">
        <color indexed="10"/>
      </top>
      <bottom style="medium">
        <color indexed="1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39"/>
      </right>
      <top style="medium"/>
      <bottom style="medium"/>
    </border>
    <border>
      <left style="thin">
        <color indexed="56"/>
      </left>
      <right>
        <color indexed="63"/>
      </right>
      <top style="medium"/>
      <bottom style="medium"/>
    </border>
    <border>
      <left>
        <color indexed="63"/>
      </left>
      <right style="thin">
        <color indexed="10"/>
      </right>
      <top style="medium"/>
      <bottom style="medium"/>
    </border>
    <border>
      <left style="thin">
        <color indexed="10"/>
      </left>
      <right style="thin">
        <color indexed="10"/>
      </right>
      <top style="medium"/>
      <bottom style="medium"/>
    </border>
    <border>
      <left style="thin">
        <color indexed="10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>
        <color indexed="39"/>
      </left>
      <right style="thin">
        <color indexed="39"/>
      </right>
      <top style="medium">
        <color indexed="39"/>
      </top>
      <bottom style="thin">
        <color indexed="39"/>
      </bottom>
    </border>
    <border>
      <left style="thin">
        <color indexed="39"/>
      </left>
      <right style="medium">
        <color indexed="39"/>
      </right>
      <top style="medium">
        <color indexed="39"/>
      </top>
      <bottom style="thin">
        <color indexed="39"/>
      </bottom>
    </border>
    <border>
      <left style="medium">
        <color indexed="10"/>
      </left>
      <right style="thin">
        <color indexed="10"/>
      </right>
      <top style="medium">
        <color indexed="10"/>
      </top>
      <bottom style="thin">
        <color indexed="10"/>
      </bottom>
    </border>
    <border>
      <left style="medium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medium">
        <color indexed="39"/>
      </right>
      <top style="thin">
        <color indexed="39"/>
      </top>
      <bottom style="thin">
        <color indexed="39"/>
      </bottom>
    </border>
    <border>
      <left style="medium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 diagonalUp="1"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  <diagonal style="thin">
        <color indexed="39"/>
      </diagonal>
    </border>
    <border>
      <left style="medium">
        <color indexed="39"/>
      </left>
      <right style="thin">
        <color indexed="39"/>
      </right>
      <top style="thin">
        <color indexed="39"/>
      </top>
      <bottom style="medium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medium">
        <color indexed="39"/>
      </bottom>
    </border>
    <border>
      <left style="thin">
        <color indexed="39"/>
      </left>
      <right style="medium">
        <color indexed="39"/>
      </right>
      <top style="thin">
        <color indexed="39"/>
      </top>
      <bottom style="medium">
        <color indexed="39"/>
      </bottom>
    </border>
    <border>
      <left style="medium">
        <color indexed="10"/>
      </left>
      <right style="thin">
        <color indexed="10"/>
      </right>
      <top style="thin">
        <color indexed="10"/>
      </top>
      <bottom style="medium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10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10"/>
      </left>
      <right style="medium"/>
      <top style="thin">
        <color indexed="10"/>
      </top>
      <bottom style="thin">
        <color indexed="10"/>
      </bottom>
    </border>
    <border>
      <left style="thin">
        <color indexed="10"/>
      </left>
      <right style="medium"/>
      <top style="thin">
        <color indexed="10"/>
      </top>
      <bottom style="medium">
        <color indexed="10"/>
      </bottom>
    </border>
    <border>
      <left style="medium">
        <color rgb="FF0000FF"/>
      </left>
      <right style="thin">
        <color indexed="12"/>
      </right>
      <top style="thin">
        <color indexed="12"/>
      </top>
      <bottom style="thin">
        <color indexed="39"/>
      </bottom>
    </border>
    <border>
      <left style="thin">
        <color indexed="39"/>
      </left>
      <right style="medium">
        <color rgb="FF0000FF"/>
      </right>
      <top style="thin">
        <color indexed="12"/>
      </top>
      <bottom style="thin">
        <color indexed="39"/>
      </bottom>
    </border>
    <border>
      <left style="medium">
        <color rgb="FF0000FF"/>
      </left>
      <right style="thin">
        <color indexed="12"/>
      </right>
      <top style="thin">
        <color indexed="12"/>
      </top>
      <bottom style="medium">
        <color indexed="39"/>
      </bottom>
    </border>
    <border>
      <left style="thin">
        <color indexed="39"/>
      </left>
      <right style="medium">
        <color rgb="FF0000FF"/>
      </right>
      <top style="thin">
        <color indexed="12"/>
      </top>
      <bottom style="medium">
        <color indexed="39"/>
      </bottom>
    </border>
    <border>
      <left>
        <color indexed="63"/>
      </left>
      <right style="thin">
        <color rgb="FF0000FF"/>
      </right>
      <top>
        <color indexed="63"/>
      </top>
      <bottom style="thin">
        <color rgb="FF0000FF"/>
      </bottom>
    </border>
    <border>
      <left style="thin">
        <color rgb="FF0000FF"/>
      </left>
      <right style="thin">
        <color rgb="FF0000FF"/>
      </right>
      <top>
        <color indexed="63"/>
      </top>
      <bottom style="thin">
        <color rgb="FF0000FF"/>
      </bottom>
    </border>
    <border>
      <left style="thin">
        <color rgb="FF0000FF"/>
      </left>
      <right style="medium">
        <color rgb="FF0000FF"/>
      </right>
      <top>
        <color indexed="63"/>
      </top>
      <bottom style="thin">
        <color rgb="FF0000FF"/>
      </bottom>
    </border>
    <border>
      <left>
        <color indexed="63"/>
      </left>
      <right style="thin">
        <color rgb="FF0000FF"/>
      </right>
      <top style="thin">
        <color rgb="FF0000FF"/>
      </top>
      <bottom style="thin">
        <color rgb="FF0000FF"/>
      </bottom>
    </border>
    <border>
      <left style="thin">
        <color rgb="FF0000FF"/>
      </left>
      <right style="thin">
        <color rgb="FF0000FF"/>
      </right>
      <top style="thin">
        <color rgb="FF0000FF"/>
      </top>
      <bottom style="thin">
        <color rgb="FF0000FF"/>
      </bottom>
    </border>
    <border>
      <left style="thin">
        <color rgb="FF0000FF"/>
      </left>
      <right style="medium">
        <color rgb="FF0000FF"/>
      </right>
      <top style="thin">
        <color rgb="FF0000FF"/>
      </top>
      <bottom style="thin">
        <color rgb="FF0000FF"/>
      </bottom>
    </border>
    <border>
      <left>
        <color indexed="63"/>
      </left>
      <right style="thin">
        <color rgb="FF0000FF"/>
      </right>
      <top style="thin">
        <color rgb="FF0000FF"/>
      </top>
      <bottom>
        <color indexed="63"/>
      </bottom>
    </border>
    <border>
      <left style="thin">
        <color rgb="FF0000FF"/>
      </left>
      <right style="thin">
        <color rgb="FF0000FF"/>
      </right>
      <top style="thin">
        <color rgb="FF0000FF"/>
      </top>
      <bottom>
        <color indexed="63"/>
      </bottom>
    </border>
    <border>
      <left style="thin">
        <color rgb="FF0000FF"/>
      </left>
      <right style="medium">
        <color rgb="FF0000FF"/>
      </right>
      <top style="thin">
        <color rgb="FF0000FF"/>
      </top>
      <bottom>
        <color indexed="63"/>
      </bottom>
    </border>
    <border>
      <left style="medium">
        <color rgb="FF0000FF"/>
      </left>
      <right style="thin">
        <color rgb="FF0000FF"/>
      </right>
      <top style="medium">
        <color rgb="FF0000FF"/>
      </top>
      <bottom style="medium">
        <color rgb="FF0000FF"/>
      </bottom>
    </border>
    <border>
      <left>
        <color indexed="63"/>
      </left>
      <right style="medium">
        <color rgb="FF0000FF"/>
      </right>
      <top style="medium">
        <color rgb="FF0000FF"/>
      </top>
      <bottom style="medium">
        <color rgb="FF0000FF"/>
      </bottom>
    </border>
    <border>
      <left style="medium">
        <color indexed="39"/>
      </left>
      <right style="medium"/>
      <top style="thin">
        <color indexed="39"/>
      </top>
      <bottom style="thin">
        <color indexed="39"/>
      </bottom>
    </border>
    <border>
      <left style="medium">
        <color indexed="39"/>
      </left>
      <right style="medium"/>
      <top style="thin">
        <color indexed="39"/>
      </top>
      <bottom style="medium">
        <color indexed="39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>
        <color rgb="FFFF0000"/>
      </left>
      <right style="thin">
        <color rgb="FFFF0000"/>
      </right>
      <top>
        <color indexed="63"/>
      </top>
      <bottom style="medium">
        <color rgb="FFFF0000"/>
      </bottom>
    </border>
    <border>
      <left style="thin">
        <color rgb="FFFF0000"/>
      </left>
      <right style="medium">
        <color rgb="FFFF0000"/>
      </right>
      <top>
        <color indexed="63"/>
      </top>
      <bottom style="medium">
        <color rgb="FFFF0000"/>
      </bottom>
    </border>
    <border>
      <left style="medium">
        <color rgb="FFFF0000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 style="medium">
        <color rgb="FFFF0000"/>
      </right>
      <top style="medium">
        <color rgb="FFFF0000"/>
      </top>
      <bottom style="medium">
        <color rgb="FFFF0000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260">
    <xf numFmtId="0" fontId="0" fillId="0" borderId="0" xfId="0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4" fillId="0" borderId="10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1" xfId="0" applyNumberFormat="1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2" xfId="0" applyNumberFormat="1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5" fillId="0" borderId="0" xfId="61" applyFont="1" applyBorder="1">
      <alignment/>
      <protection/>
    </xf>
    <xf numFmtId="0" fontId="8" fillId="0" borderId="0" xfId="61" applyFont="1" applyBorder="1">
      <alignment/>
      <protection/>
    </xf>
    <xf numFmtId="0" fontId="4" fillId="0" borderId="16" xfId="0" applyNumberFormat="1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20" fontId="6" fillId="0" borderId="22" xfId="0" applyNumberFormat="1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4" fillId="0" borderId="10" xfId="0" applyFont="1" applyBorder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0" fontId="6" fillId="0" borderId="27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28" xfId="0" applyNumberFormat="1" applyFont="1" applyBorder="1" applyAlignment="1">
      <alignment vertical="center"/>
    </xf>
    <xf numFmtId="0" fontId="4" fillId="0" borderId="29" xfId="0" applyNumberFormat="1" applyFont="1" applyBorder="1" applyAlignment="1">
      <alignment vertical="center"/>
    </xf>
    <xf numFmtId="0" fontId="4" fillId="0" borderId="30" xfId="0" applyNumberFormat="1" applyFont="1" applyBorder="1" applyAlignment="1">
      <alignment vertical="center"/>
    </xf>
    <xf numFmtId="0" fontId="4" fillId="0" borderId="31" xfId="0" applyNumberFormat="1" applyFont="1" applyBorder="1" applyAlignment="1">
      <alignment vertical="center"/>
    </xf>
    <xf numFmtId="0" fontId="4" fillId="0" borderId="32" xfId="0" applyNumberFormat="1" applyFont="1" applyBorder="1" applyAlignment="1">
      <alignment vertical="center"/>
    </xf>
    <xf numFmtId="0" fontId="4" fillId="0" borderId="33" xfId="0" applyNumberFormat="1" applyFont="1" applyBorder="1" applyAlignment="1">
      <alignment vertical="center"/>
    </xf>
    <xf numFmtId="0" fontId="4" fillId="0" borderId="34" xfId="0" applyNumberFormat="1" applyFont="1" applyBorder="1" applyAlignment="1">
      <alignment vertical="center"/>
    </xf>
    <xf numFmtId="0" fontId="4" fillId="0" borderId="35" xfId="0" applyNumberFormat="1" applyFont="1" applyBorder="1" applyAlignment="1">
      <alignment vertical="center"/>
    </xf>
    <xf numFmtId="0" fontId="4" fillId="0" borderId="36" xfId="0" applyNumberFormat="1" applyFont="1" applyBorder="1" applyAlignment="1">
      <alignment vertical="center"/>
    </xf>
    <xf numFmtId="0" fontId="4" fillId="0" borderId="37" xfId="0" applyNumberFormat="1" applyFont="1" applyBorder="1" applyAlignment="1">
      <alignment vertical="center"/>
    </xf>
    <xf numFmtId="0" fontId="4" fillId="0" borderId="38" xfId="0" applyNumberFormat="1" applyFont="1" applyBorder="1" applyAlignment="1">
      <alignment vertical="center"/>
    </xf>
    <xf numFmtId="0" fontId="4" fillId="0" borderId="39" xfId="0" applyNumberFormat="1" applyFont="1" applyBorder="1" applyAlignment="1">
      <alignment vertical="center"/>
    </xf>
    <xf numFmtId="0" fontId="4" fillId="0" borderId="40" xfId="0" applyNumberFormat="1" applyFont="1" applyBorder="1" applyAlignment="1">
      <alignment vertical="center"/>
    </xf>
    <xf numFmtId="0" fontId="4" fillId="0" borderId="41" xfId="0" applyNumberFormat="1" applyFont="1" applyBorder="1" applyAlignment="1">
      <alignment vertical="center"/>
    </xf>
    <xf numFmtId="0" fontId="4" fillId="0" borderId="42" xfId="0" applyNumberFormat="1" applyFont="1" applyBorder="1" applyAlignment="1">
      <alignment vertical="center"/>
    </xf>
    <xf numFmtId="0" fontId="4" fillId="0" borderId="43" xfId="0" applyNumberFormat="1" applyFont="1" applyBorder="1" applyAlignment="1">
      <alignment vertical="center"/>
    </xf>
    <xf numFmtId="0" fontId="4" fillId="33" borderId="44" xfId="0" applyFont="1" applyFill="1" applyBorder="1" applyAlignment="1">
      <alignment vertical="center"/>
    </xf>
    <xf numFmtId="0" fontId="4" fillId="33" borderId="45" xfId="0" applyFont="1" applyFill="1" applyBorder="1" applyAlignment="1">
      <alignment vertical="center"/>
    </xf>
    <xf numFmtId="0" fontId="4" fillId="0" borderId="46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5" fillId="0" borderId="0" xfId="61" applyFont="1" applyBorder="1" applyAlignment="1">
      <alignment/>
      <protection/>
    </xf>
    <xf numFmtId="0" fontId="8" fillId="0" borderId="0" xfId="61" applyFont="1" applyBorder="1" applyAlignment="1">
      <alignment/>
      <protection/>
    </xf>
    <xf numFmtId="0" fontId="10" fillId="0" borderId="0" xfId="61" applyFont="1" applyBorder="1" applyAlignment="1">
      <alignment/>
      <protection/>
    </xf>
    <xf numFmtId="0" fontId="5" fillId="0" borderId="0" xfId="61" applyFont="1" applyFill="1" applyBorder="1" applyAlignment="1">
      <alignment/>
      <protection/>
    </xf>
    <xf numFmtId="0" fontId="4" fillId="0" borderId="47" xfId="0" applyNumberFormat="1" applyFont="1" applyBorder="1" applyAlignment="1">
      <alignment vertical="center"/>
    </xf>
    <xf numFmtId="0" fontId="4" fillId="0" borderId="48" xfId="0" applyNumberFormat="1" applyFont="1" applyBorder="1" applyAlignment="1">
      <alignment vertical="center"/>
    </xf>
    <xf numFmtId="0" fontId="4" fillId="33" borderId="49" xfId="0" applyFont="1" applyFill="1" applyBorder="1" applyAlignment="1">
      <alignment vertical="center"/>
    </xf>
    <xf numFmtId="0" fontId="4" fillId="0" borderId="50" xfId="0" applyNumberFormat="1" applyFont="1" applyFill="1" applyBorder="1" applyAlignment="1">
      <alignment vertical="center"/>
    </xf>
    <xf numFmtId="0" fontId="4" fillId="0" borderId="22" xfId="0" applyNumberFormat="1" applyFont="1" applyBorder="1" applyAlignment="1">
      <alignment vertical="center"/>
    </xf>
    <xf numFmtId="0" fontId="6" fillId="0" borderId="51" xfId="0" applyNumberFormat="1" applyFont="1" applyFill="1" applyBorder="1" applyAlignment="1">
      <alignment vertical="center"/>
    </xf>
    <xf numFmtId="0" fontId="4" fillId="0" borderId="52" xfId="0" applyFont="1" applyBorder="1" applyAlignment="1">
      <alignment vertical="center"/>
    </xf>
    <xf numFmtId="0" fontId="4" fillId="0" borderId="53" xfId="0" applyFont="1" applyBorder="1" applyAlignment="1">
      <alignment vertical="center"/>
    </xf>
    <xf numFmtId="0" fontId="4" fillId="0" borderId="54" xfId="0" applyFont="1" applyBorder="1" applyAlignment="1">
      <alignment vertical="center"/>
    </xf>
    <xf numFmtId="0" fontId="4" fillId="0" borderId="55" xfId="0" applyFont="1" applyBorder="1" applyAlignment="1">
      <alignment vertical="center"/>
    </xf>
    <xf numFmtId="0" fontId="4" fillId="0" borderId="56" xfId="0" applyFont="1" applyBorder="1" applyAlignment="1">
      <alignment vertical="center"/>
    </xf>
    <xf numFmtId="0" fontId="13" fillId="0" borderId="57" xfId="0" applyFont="1" applyBorder="1" applyAlignment="1">
      <alignment vertical="center"/>
    </xf>
    <xf numFmtId="0" fontId="4" fillId="0" borderId="58" xfId="0" applyFont="1" applyBorder="1" applyAlignment="1">
      <alignment vertical="center"/>
    </xf>
    <xf numFmtId="0" fontId="4" fillId="0" borderId="57" xfId="0" applyFont="1" applyBorder="1" applyAlignment="1">
      <alignment vertical="center"/>
    </xf>
    <xf numFmtId="0" fontId="4" fillId="0" borderId="59" xfId="0" applyFont="1" applyBorder="1" applyAlignment="1">
      <alignment vertical="center"/>
    </xf>
    <xf numFmtId="0" fontId="4" fillId="0" borderId="60" xfId="0" applyNumberFormat="1" applyFont="1" applyBorder="1" applyAlignment="1">
      <alignment vertical="center"/>
    </xf>
    <xf numFmtId="0" fontId="4" fillId="0" borderId="61" xfId="0" applyFont="1" applyBorder="1" applyAlignment="1">
      <alignment vertical="center"/>
    </xf>
    <xf numFmtId="0" fontId="4" fillId="0" borderId="62" xfId="0" applyFont="1" applyBorder="1" applyAlignment="1">
      <alignment vertical="center"/>
    </xf>
    <xf numFmtId="0" fontId="4" fillId="0" borderId="63" xfId="0" applyFont="1" applyBorder="1" applyAlignment="1">
      <alignment vertical="center"/>
    </xf>
    <xf numFmtId="0" fontId="4" fillId="0" borderId="64" xfId="0" applyNumberFormat="1" applyFont="1" applyBorder="1" applyAlignment="1">
      <alignment vertical="center"/>
    </xf>
    <xf numFmtId="0" fontId="4" fillId="0" borderId="65" xfId="0" applyNumberFormat="1" applyFont="1" applyBorder="1" applyAlignment="1">
      <alignment vertical="center"/>
    </xf>
    <xf numFmtId="0" fontId="4" fillId="0" borderId="66" xfId="0" applyNumberFormat="1" applyFont="1" applyBorder="1" applyAlignment="1">
      <alignment vertical="center"/>
    </xf>
    <xf numFmtId="0" fontId="4" fillId="0" borderId="67" xfId="0" applyNumberFormat="1" applyFont="1" applyBorder="1" applyAlignment="1">
      <alignment vertical="center"/>
    </xf>
    <xf numFmtId="0" fontId="5" fillId="0" borderId="68" xfId="0" applyNumberFormat="1" applyFont="1" applyFill="1" applyBorder="1" applyAlignment="1">
      <alignment vertical="center"/>
    </xf>
    <xf numFmtId="0" fontId="5" fillId="0" borderId="69" xfId="0" applyNumberFormat="1" applyFont="1" applyBorder="1" applyAlignment="1">
      <alignment vertical="center"/>
    </xf>
    <xf numFmtId="0" fontId="5" fillId="0" borderId="70" xfId="0" applyNumberFormat="1" applyFont="1" applyBorder="1" applyAlignment="1">
      <alignment vertical="center"/>
    </xf>
    <xf numFmtId="0" fontId="5" fillId="0" borderId="71" xfId="0" applyNumberFormat="1" applyFont="1" applyFill="1" applyBorder="1" applyAlignment="1">
      <alignment vertical="center"/>
    </xf>
    <xf numFmtId="0" fontId="4" fillId="0" borderId="72" xfId="0" applyNumberFormat="1" applyFont="1" applyBorder="1" applyAlignment="1">
      <alignment vertical="center"/>
    </xf>
    <xf numFmtId="0" fontId="4" fillId="0" borderId="73" xfId="0" applyNumberFormat="1" applyFont="1" applyBorder="1" applyAlignment="1">
      <alignment vertical="center"/>
    </xf>
    <xf numFmtId="0" fontId="4" fillId="0" borderId="10" xfId="0" applyNumberFormat="1" applyFont="1" applyBorder="1" applyAlignment="1">
      <alignment horizontal="right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74" xfId="0" applyFont="1" applyBorder="1" applyAlignment="1">
      <alignment vertical="center"/>
    </xf>
    <xf numFmtId="0" fontId="4" fillId="0" borderId="75" xfId="0" applyFont="1" applyBorder="1" applyAlignment="1">
      <alignment vertical="center"/>
    </xf>
    <xf numFmtId="0" fontId="4" fillId="0" borderId="76" xfId="0" applyFont="1" applyBorder="1" applyAlignment="1">
      <alignment vertical="center"/>
    </xf>
    <xf numFmtId="0" fontId="4" fillId="0" borderId="77" xfId="0" applyFont="1" applyBorder="1" applyAlignment="1">
      <alignment vertical="center"/>
    </xf>
    <xf numFmtId="0" fontId="4" fillId="0" borderId="78" xfId="0" applyNumberFormat="1" applyFont="1" applyBorder="1" applyAlignment="1">
      <alignment vertical="center"/>
    </xf>
    <xf numFmtId="0" fontId="4" fillId="0" borderId="79" xfId="0" applyFont="1" applyBorder="1" applyAlignment="1">
      <alignment vertical="center"/>
    </xf>
    <xf numFmtId="0" fontId="4" fillId="0" borderId="80" xfId="0" applyNumberFormat="1" applyFont="1" applyBorder="1" applyAlignment="1">
      <alignment vertical="center"/>
    </xf>
    <xf numFmtId="0" fontId="6" fillId="0" borderId="80" xfId="0" applyFont="1" applyBorder="1" applyAlignment="1">
      <alignment vertical="center"/>
    </xf>
    <xf numFmtId="0" fontId="4" fillId="0" borderId="81" xfId="0" applyNumberFormat="1" applyFont="1" applyBorder="1" applyAlignment="1">
      <alignment vertical="center"/>
    </xf>
    <xf numFmtId="0" fontId="4" fillId="0" borderId="82" xfId="0" applyFont="1" applyBorder="1" applyAlignment="1">
      <alignment vertical="center"/>
    </xf>
    <xf numFmtId="0" fontId="4" fillId="0" borderId="83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6" fillId="0" borderId="84" xfId="0" applyNumberFormat="1" applyFont="1" applyFill="1" applyBorder="1" applyAlignment="1">
      <alignment vertical="center" shrinkToFit="1"/>
    </xf>
    <xf numFmtId="0" fontId="6" fillId="0" borderId="85" xfId="0" applyNumberFormat="1" applyFont="1" applyFill="1" applyBorder="1" applyAlignment="1">
      <alignment vertical="center" shrinkToFit="1"/>
    </xf>
    <xf numFmtId="0" fontId="6" fillId="0" borderId="86" xfId="0" applyNumberFormat="1" applyFont="1" applyFill="1" applyBorder="1" applyAlignment="1">
      <alignment vertical="center" shrinkToFit="1"/>
    </xf>
    <xf numFmtId="0" fontId="6" fillId="0" borderId="87" xfId="0" applyNumberFormat="1" applyFont="1" applyFill="1" applyBorder="1" applyAlignment="1">
      <alignment vertical="center" shrinkToFit="1"/>
    </xf>
    <xf numFmtId="0" fontId="6" fillId="0" borderId="88" xfId="0" applyNumberFormat="1" applyFont="1" applyFill="1" applyBorder="1" applyAlignment="1">
      <alignment vertical="center" shrinkToFit="1"/>
    </xf>
    <xf numFmtId="0" fontId="6" fillId="0" borderId="89" xfId="0" applyNumberFormat="1" applyFont="1" applyFill="1" applyBorder="1" applyAlignment="1">
      <alignment vertical="center" shrinkToFit="1"/>
    </xf>
    <xf numFmtId="0" fontId="6" fillId="0" borderId="33" xfId="0" applyNumberFormat="1" applyFont="1" applyFill="1" applyBorder="1" applyAlignment="1">
      <alignment vertical="center" shrinkToFit="1"/>
    </xf>
    <xf numFmtId="0" fontId="6" fillId="0" borderId="90" xfId="0" applyNumberFormat="1" applyFont="1" applyFill="1" applyBorder="1" applyAlignment="1">
      <alignment vertical="center" shrinkToFit="1"/>
    </xf>
    <xf numFmtId="0" fontId="6" fillId="0" borderId="22" xfId="0" applyFont="1" applyBorder="1" applyAlignment="1">
      <alignment vertical="center" shrinkToFit="1"/>
    </xf>
    <xf numFmtId="0" fontId="6" fillId="0" borderId="0" xfId="0" applyFont="1" applyBorder="1" applyAlignment="1">
      <alignment vertical="center" shrinkToFit="1"/>
    </xf>
    <xf numFmtId="0" fontId="6" fillId="0" borderId="91" xfId="0" applyNumberFormat="1" applyFont="1" applyFill="1" applyBorder="1" applyAlignment="1">
      <alignment vertical="center" shrinkToFit="1"/>
    </xf>
    <xf numFmtId="0" fontId="6" fillId="0" borderId="92" xfId="0" applyNumberFormat="1" applyFont="1" applyFill="1" applyBorder="1" applyAlignment="1">
      <alignment vertical="center" shrinkToFit="1"/>
    </xf>
    <xf numFmtId="0" fontId="4" fillId="0" borderId="16" xfId="0" applyFont="1" applyBorder="1" applyAlignment="1">
      <alignment vertical="center"/>
    </xf>
    <xf numFmtId="0" fontId="6" fillId="0" borderId="93" xfId="0" applyNumberFormat="1" applyFont="1" applyBorder="1" applyAlignment="1">
      <alignment vertical="center" shrinkToFit="1"/>
    </xf>
    <xf numFmtId="0" fontId="6" fillId="0" borderId="94" xfId="0" applyNumberFormat="1" applyFont="1" applyBorder="1" applyAlignment="1">
      <alignment vertical="center" shrinkToFit="1"/>
    </xf>
    <xf numFmtId="0" fontId="6" fillId="0" borderId="95" xfId="0" applyNumberFormat="1" applyFont="1" applyBorder="1" applyAlignment="1">
      <alignment vertical="center" shrinkToFit="1"/>
    </xf>
    <xf numFmtId="0" fontId="6" fillId="0" borderId="96" xfId="0" applyNumberFormat="1" applyFont="1" applyBorder="1" applyAlignment="1">
      <alignment vertical="center" shrinkToFit="1"/>
    </xf>
    <xf numFmtId="0" fontId="6" fillId="0" borderId="97" xfId="0" applyFont="1" applyBorder="1" applyAlignment="1">
      <alignment vertical="center"/>
    </xf>
    <xf numFmtId="0" fontId="6" fillId="0" borderId="98" xfId="0" applyFont="1" applyBorder="1" applyAlignment="1">
      <alignment vertical="center"/>
    </xf>
    <xf numFmtId="0" fontId="4" fillId="0" borderId="99" xfId="0" applyNumberFormat="1" applyFont="1" applyFill="1" applyBorder="1" applyAlignment="1">
      <alignment vertical="center"/>
    </xf>
    <xf numFmtId="0" fontId="4" fillId="0" borderId="100" xfId="0" applyNumberFormat="1" applyFont="1" applyFill="1" applyBorder="1" applyAlignment="1">
      <alignment vertical="center"/>
    </xf>
    <xf numFmtId="0" fontId="4" fillId="0" borderId="101" xfId="0" applyNumberFormat="1" applyFont="1" applyFill="1" applyBorder="1" applyAlignment="1">
      <alignment vertical="center"/>
    </xf>
    <xf numFmtId="0" fontId="4" fillId="0" borderId="102" xfId="0" applyNumberFormat="1" applyFont="1" applyFill="1" applyBorder="1" applyAlignment="1">
      <alignment vertical="center"/>
    </xf>
    <xf numFmtId="0" fontId="4" fillId="0" borderId="103" xfId="0" applyNumberFormat="1" applyFont="1" applyFill="1" applyBorder="1" applyAlignment="1">
      <alignment vertical="center"/>
    </xf>
    <xf numFmtId="0" fontId="4" fillId="0" borderId="71" xfId="0" applyNumberFormat="1" applyFont="1" applyFill="1" applyBorder="1" applyAlignment="1">
      <alignment vertical="center"/>
    </xf>
    <xf numFmtId="0" fontId="4" fillId="0" borderId="38" xfId="0" applyNumberFormat="1" applyFont="1" applyFill="1" applyBorder="1" applyAlignment="1">
      <alignment vertical="center"/>
    </xf>
    <xf numFmtId="0" fontId="6" fillId="0" borderId="104" xfId="0" applyFont="1" applyBorder="1" applyAlignment="1">
      <alignment vertical="center"/>
    </xf>
    <xf numFmtId="0" fontId="6" fillId="0" borderId="105" xfId="0" applyFont="1" applyBorder="1" applyAlignment="1">
      <alignment vertical="center"/>
    </xf>
    <xf numFmtId="0" fontId="6" fillId="0" borderId="106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0" fontId="4" fillId="0" borderId="107" xfId="0" applyFont="1" applyBorder="1" applyAlignment="1">
      <alignment vertical="center" shrinkToFit="1"/>
    </xf>
    <xf numFmtId="0" fontId="4" fillId="0" borderId="11" xfId="0" applyFont="1" applyBorder="1" applyAlignment="1">
      <alignment vertical="center" shrinkToFit="1"/>
    </xf>
    <xf numFmtId="0" fontId="4" fillId="0" borderId="108" xfId="0" applyFont="1" applyBorder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4" fillId="0" borderId="109" xfId="0" applyNumberFormat="1" applyFont="1" applyFill="1" applyBorder="1" applyAlignment="1">
      <alignment vertical="center" shrinkToFit="1"/>
    </xf>
    <xf numFmtId="0" fontId="4" fillId="0" borderId="12" xfId="0" applyNumberFormat="1" applyFont="1" applyFill="1" applyBorder="1" applyAlignment="1">
      <alignment vertical="center" shrinkToFit="1"/>
    </xf>
    <xf numFmtId="0" fontId="4" fillId="0" borderId="110" xfId="0" applyNumberFormat="1" applyFont="1" applyFill="1" applyBorder="1" applyAlignment="1">
      <alignment vertical="center"/>
    </xf>
    <xf numFmtId="0" fontId="4" fillId="0" borderId="32" xfId="0" applyNumberFormat="1" applyFont="1" applyBorder="1" applyAlignment="1">
      <alignment vertical="center"/>
    </xf>
    <xf numFmtId="0" fontId="4" fillId="0" borderId="111" xfId="0" applyFont="1" applyBorder="1" applyAlignment="1">
      <alignment vertical="center"/>
    </xf>
    <xf numFmtId="0" fontId="4" fillId="0" borderId="112" xfId="0" applyNumberFormat="1" applyFont="1" applyFill="1" applyBorder="1" applyAlignment="1">
      <alignment vertical="center"/>
    </xf>
    <xf numFmtId="0" fontId="4" fillId="0" borderId="34" xfId="0" applyNumberFormat="1" applyFont="1" applyFill="1" applyBorder="1" applyAlignment="1">
      <alignment vertical="center"/>
    </xf>
    <xf numFmtId="0" fontId="4" fillId="0" borderId="113" xfId="0" applyFont="1" applyBorder="1" applyAlignment="1">
      <alignment vertical="center"/>
    </xf>
    <xf numFmtId="0" fontId="4" fillId="0" borderId="114" xfId="0" applyFont="1" applyBorder="1" applyAlignment="1">
      <alignment vertical="center"/>
    </xf>
    <xf numFmtId="0" fontId="4" fillId="0" borderId="115" xfId="0" applyFont="1" applyBorder="1" applyAlignment="1">
      <alignment vertical="center"/>
    </xf>
    <xf numFmtId="0" fontId="4" fillId="0" borderId="116" xfId="0" applyFont="1" applyBorder="1" applyAlignment="1">
      <alignment vertical="center"/>
    </xf>
    <xf numFmtId="0" fontId="4" fillId="0" borderId="117" xfId="0" applyNumberFormat="1" applyFont="1" applyBorder="1" applyAlignment="1">
      <alignment vertical="center"/>
    </xf>
    <xf numFmtId="0" fontId="4" fillId="0" borderId="118" xfId="0" applyNumberFormat="1" applyFont="1" applyBorder="1" applyAlignment="1">
      <alignment vertical="center"/>
    </xf>
    <xf numFmtId="0" fontId="4" fillId="0" borderId="119" xfId="0" applyFont="1" applyBorder="1" applyAlignment="1">
      <alignment vertical="center"/>
    </xf>
    <xf numFmtId="0" fontId="4" fillId="0" borderId="120" xfId="0" applyFont="1" applyBorder="1" applyAlignment="1">
      <alignment vertical="center"/>
    </xf>
    <xf numFmtId="0" fontId="4" fillId="0" borderId="121" xfId="0" applyFont="1" applyBorder="1" applyAlignment="1">
      <alignment vertical="center"/>
    </xf>
    <xf numFmtId="0" fontId="4" fillId="0" borderId="51" xfId="0" applyFont="1" applyBorder="1" applyAlignment="1">
      <alignment vertical="center"/>
    </xf>
    <xf numFmtId="0" fontId="9" fillId="0" borderId="121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51" xfId="0" applyFont="1" applyBorder="1" applyAlignment="1">
      <alignment vertical="center"/>
    </xf>
    <xf numFmtId="0" fontId="4" fillId="0" borderId="122" xfId="0" applyFont="1" applyBorder="1" applyAlignment="1">
      <alignment vertical="center"/>
    </xf>
    <xf numFmtId="0" fontId="4" fillId="0" borderId="34" xfId="0" applyNumberFormat="1" applyFont="1" applyBorder="1" applyAlignment="1">
      <alignment vertical="center"/>
    </xf>
    <xf numFmtId="0" fontId="0" fillId="0" borderId="118" xfId="0" applyNumberForma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123" xfId="0" applyFont="1" applyBorder="1" applyAlignment="1">
      <alignment vertical="center"/>
    </xf>
    <xf numFmtId="180" fontId="4" fillId="0" borderId="34" xfId="0" applyNumberFormat="1" applyFont="1" applyBorder="1" applyAlignment="1">
      <alignment vertical="center"/>
    </xf>
    <xf numFmtId="180" fontId="4" fillId="0" borderId="124" xfId="0" applyNumberFormat="1" applyFont="1" applyBorder="1" applyAlignment="1">
      <alignment vertical="center"/>
    </xf>
    <xf numFmtId="180" fontId="4" fillId="0" borderId="118" xfId="0" applyNumberFormat="1" applyFont="1" applyBorder="1" applyAlignment="1">
      <alignment horizontal="right" vertical="center"/>
    </xf>
    <xf numFmtId="180" fontId="4" fillId="0" borderId="125" xfId="0" applyNumberFormat="1" applyFont="1" applyBorder="1" applyAlignment="1">
      <alignment horizontal="right" vertical="center"/>
    </xf>
    <xf numFmtId="180" fontId="4" fillId="0" borderId="118" xfId="0" applyNumberFormat="1" applyFont="1" applyBorder="1" applyAlignment="1">
      <alignment vertical="center"/>
    </xf>
    <xf numFmtId="180" fontId="4" fillId="0" borderId="125" xfId="0" applyNumberFormat="1" applyFont="1" applyBorder="1" applyAlignment="1">
      <alignment vertical="center"/>
    </xf>
    <xf numFmtId="180" fontId="4" fillId="0" borderId="126" xfId="0" applyNumberFormat="1" applyFont="1" applyBorder="1" applyAlignment="1">
      <alignment vertical="center"/>
    </xf>
    <xf numFmtId="180" fontId="4" fillId="0" borderId="32" xfId="0" applyNumberFormat="1" applyFont="1" applyBorder="1" applyAlignment="1">
      <alignment vertical="center"/>
    </xf>
    <xf numFmtId="180" fontId="4" fillId="0" borderId="127" xfId="0" applyNumberFormat="1" applyFont="1" applyBorder="1" applyAlignment="1">
      <alignment vertical="center"/>
    </xf>
    <xf numFmtId="180" fontId="4" fillId="0" borderId="128" xfId="0" applyNumberFormat="1" applyFont="1" applyBorder="1" applyAlignment="1">
      <alignment vertical="center"/>
    </xf>
    <xf numFmtId="180" fontId="4" fillId="0" borderId="115" xfId="0" applyNumberFormat="1" applyFont="1" applyBorder="1" applyAlignment="1">
      <alignment vertical="center"/>
    </xf>
    <xf numFmtId="180" fontId="4" fillId="0" borderId="129" xfId="0" applyNumberFormat="1" applyFont="1" applyBorder="1" applyAlignment="1">
      <alignment vertical="center"/>
    </xf>
    <xf numFmtId="180" fontId="4" fillId="0" borderId="130" xfId="0" applyNumberFormat="1" applyFont="1" applyBorder="1" applyAlignment="1">
      <alignment vertical="center"/>
    </xf>
    <xf numFmtId="180" fontId="4" fillId="0" borderId="131" xfId="0" applyNumberFormat="1" applyFont="1" applyBorder="1" applyAlignment="1">
      <alignment vertical="center"/>
    </xf>
    <xf numFmtId="180" fontId="4" fillId="0" borderId="132" xfId="0" applyNumberFormat="1" applyFont="1" applyBorder="1" applyAlignment="1">
      <alignment vertical="center"/>
    </xf>
    <xf numFmtId="180" fontId="4" fillId="0" borderId="133" xfId="0" applyNumberFormat="1" applyFont="1" applyBorder="1" applyAlignment="1">
      <alignment vertical="center"/>
    </xf>
    <xf numFmtId="180" fontId="4" fillId="0" borderId="134" xfId="0" applyNumberFormat="1" applyFont="1" applyBorder="1" applyAlignment="1">
      <alignment vertical="center"/>
    </xf>
    <xf numFmtId="180" fontId="4" fillId="0" borderId="135" xfId="0" applyNumberFormat="1" applyFont="1" applyBorder="1" applyAlignment="1">
      <alignment vertical="center"/>
    </xf>
    <xf numFmtId="180" fontId="4" fillId="0" borderId="136" xfId="0" applyNumberFormat="1" applyFont="1" applyBorder="1" applyAlignment="1">
      <alignment vertical="center"/>
    </xf>
    <xf numFmtId="180" fontId="4" fillId="0" borderId="137" xfId="0" applyNumberFormat="1" applyFont="1" applyBorder="1" applyAlignment="1">
      <alignment vertical="center"/>
    </xf>
    <xf numFmtId="180" fontId="4" fillId="0" borderId="138" xfId="0" applyNumberFormat="1" applyFont="1" applyBorder="1" applyAlignment="1">
      <alignment vertical="center"/>
    </xf>
    <xf numFmtId="180" fontId="4" fillId="0" borderId="139" xfId="0" applyNumberFormat="1" applyFont="1" applyBorder="1" applyAlignment="1">
      <alignment vertical="center"/>
    </xf>
    <xf numFmtId="180" fontId="4" fillId="0" borderId="79" xfId="0" applyNumberFormat="1" applyFont="1" applyBorder="1" applyAlignment="1">
      <alignment vertical="center"/>
    </xf>
    <xf numFmtId="180" fontId="4" fillId="0" borderId="140" xfId="0" applyNumberFormat="1" applyFont="1" applyBorder="1" applyAlignment="1">
      <alignment vertical="center"/>
    </xf>
    <xf numFmtId="180" fontId="4" fillId="0" borderId="141" xfId="0" applyNumberFormat="1" applyFont="1" applyBorder="1" applyAlignment="1">
      <alignment vertical="center"/>
    </xf>
    <xf numFmtId="180" fontId="4" fillId="0" borderId="142" xfId="0" applyNumberFormat="1" applyFont="1" applyBorder="1" applyAlignment="1">
      <alignment vertical="center"/>
    </xf>
    <xf numFmtId="0" fontId="4" fillId="34" borderId="38" xfId="0" applyNumberFormat="1" applyFont="1" applyFill="1" applyBorder="1" applyAlignment="1">
      <alignment horizontal="center" vertical="center" shrinkToFit="1"/>
    </xf>
    <xf numFmtId="0" fontId="4" fillId="0" borderId="81" xfId="0" applyNumberFormat="1" applyFont="1" applyBorder="1" applyAlignment="1">
      <alignment horizontal="center" vertical="center"/>
    </xf>
    <xf numFmtId="0" fontId="4" fillId="0" borderId="97" xfId="0" applyFont="1" applyBorder="1" applyAlignment="1">
      <alignment horizontal="center" vertical="center"/>
    </xf>
    <xf numFmtId="0" fontId="4" fillId="0" borderId="143" xfId="0" applyFont="1" applyBorder="1" applyAlignment="1">
      <alignment horizontal="center" vertical="center"/>
    </xf>
    <xf numFmtId="0" fontId="4" fillId="0" borderId="98" xfId="0" applyFont="1" applyBorder="1" applyAlignment="1">
      <alignment horizontal="center" vertical="center"/>
    </xf>
    <xf numFmtId="0" fontId="4" fillId="0" borderId="54" xfId="0" applyNumberFormat="1" applyFont="1" applyFill="1" applyBorder="1" applyAlignment="1">
      <alignment horizontal="center" vertical="center"/>
    </xf>
    <xf numFmtId="0" fontId="11" fillId="0" borderId="104" xfId="0" applyFont="1" applyBorder="1" applyAlignment="1">
      <alignment vertical="center"/>
    </xf>
    <xf numFmtId="0" fontId="11" fillId="0" borderId="105" xfId="0" applyFont="1" applyBorder="1" applyAlignment="1">
      <alignment vertical="center"/>
    </xf>
    <xf numFmtId="0" fontId="0" fillId="0" borderId="106" xfId="0" applyBorder="1" applyAlignment="1">
      <alignment vertical="center"/>
    </xf>
    <xf numFmtId="0" fontId="11" fillId="0" borderId="144" xfId="0" applyFont="1" applyBorder="1" applyAlignment="1">
      <alignment vertical="center"/>
    </xf>
    <xf numFmtId="0" fontId="11" fillId="0" borderId="145" xfId="0" applyFont="1" applyBorder="1" applyAlignment="1">
      <alignment vertical="center"/>
    </xf>
    <xf numFmtId="0" fontId="0" fillId="0" borderId="146" xfId="0" applyBorder="1" applyAlignment="1">
      <alignment vertical="center"/>
    </xf>
    <xf numFmtId="0" fontId="6" fillId="0" borderId="147" xfId="0" applyNumberFormat="1" applyFont="1" applyBorder="1" applyAlignment="1">
      <alignment vertical="center"/>
    </xf>
    <xf numFmtId="0" fontId="0" fillId="0" borderId="148" xfId="0" applyBorder="1" applyAlignment="1">
      <alignment vertical="center"/>
    </xf>
    <xf numFmtId="0" fontId="12" fillId="0" borderId="149" xfId="0" applyFont="1" applyBorder="1" applyAlignment="1">
      <alignment horizontal="center" vertical="center"/>
    </xf>
    <xf numFmtId="0" fontId="13" fillId="0" borderId="56" xfId="0" applyFont="1" applyBorder="1" applyAlignment="1">
      <alignment horizontal="center" vertical="center"/>
    </xf>
    <xf numFmtId="0" fontId="13" fillId="0" borderId="63" xfId="0" applyFont="1" applyBorder="1" applyAlignment="1">
      <alignment horizontal="center" vertical="center"/>
    </xf>
    <xf numFmtId="0" fontId="13" fillId="0" borderId="55" xfId="0" applyFont="1" applyBorder="1" applyAlignment="1">
      <alignment horizontal="center" vertical="center"/>
    </xf>
    <xf numFmtId="0" fontId="12" fillId="0" borderId="15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6" fillId="0" borderId="147" xfId="0" applyNumberFormat="1" applyFont="1" applyFill="1" applyBorder="1" applyAlignment="1">
      <alignment vertical="center" shrinkToFit="1"/>
    </xf>
    <xf numFmtId="0" fontId="0" fillId="0" borderId="148" xfId="0" applyBorder="1" applyAlignment="1">
      <alignment vertical="center" shrinkToFit="1"/>
    </xf>
    <xf numFmtId="0" fontId="4" fillId="0" borderId="151" xfId="0" applyFont="1" applyBorder="1" applyAlignment="1">
      <alignment vertical="center"/>
    </xf>
    <xf numFmtId="0" fontId="4" fillId="0" borderId="152" xfId="0" applyFont="1" applyBorder="1" applyAlignment="1">
      <alignment vertical="center"/>
    </xf>
    <xf numFmtId="20" fontId="6" fillId="0" borderId="22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54" xfId="0" applyFont="1" applyBorder="1" applyAlignment="1">
      <alignment vertical="center"/>
    </xf>
    <xf numFmtId="0" fontId="0" fillId="0" borderId="54" xfId="0" applyBorder="1" applyAlignment="1">
      <alignment vertical="center"/>
    </xf>
    <xf numFmtId="0" fontId="12" fillId="0" borderId="56" xfId="0" applyFont="1" applyBorder="1" applyAlignment="1">
      <alignment horizontal="center" vertical="center"/>
    </xf>
    <xf numFmtId="0" fontId="12" fillId="0" borderId="63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6" fillId="0" borderId="97" xfId="0" applyNumberFormat="1" applyFont="1" applyBorder="1" applyAlignment="1">
      <alignment vertical="center"/>
    </xf>
    <xf numFmtId="0" fontId="0" fillId="0" borderId="98" xfId="0" applyBorder="1" applyAlignment="1">
      <alignment vertical="center"/>
    </xf>
    <xf numFmtId="0" fontId="6" fillId="0" borderId="147" xfId="0" applyFont="1" applyBorder="1" applyAlignment="1">
      <alignment vertical="center"/>
    </xf>
    <xf numFmtId="0" fontId="6" fillId="0" borderId="148" xfId="0" applyFont="1" applyBorder="1" applyAlignment="1">
      <alignment vertical="center"/>
    </xf>
    <xf numFmtId="0" fontId="6" fillId="0" borderId="151" xfId="0" applyFont="1" applyBorder="1" applyAlignment="1">
      <alignment vertical="center"/>
    </xf>
    <xf numFmtId="0" fontId="6" fillId="0" borderId="152" xfId="0" applyFont="1" applyBorder="1" applyAlignment="1">
      <alignment vertical="center"/>
    </xf>
    <xf numFmtId="0" fontId="4" fillId="0" borderId="16" xfId="0" applyNumberFormat="1" applyFont="1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23" xfId="0" applyBorder="1" applyAlignment="1">
      <alignment vertical="center"/>
    </xf>
    <xf numFmtId="0" fontId="6" fillId="0" borderId="97" xfId="0" applyFont="1" applyBorder="1" applyAlignment="1">
      <alignment vertical="center"/>
    </xf>
    <xf numFmtId="0" fontId="6" fillId="0" borderId="98" xfId="0" applyFont="1" applyBorder="1" applyAlignment="1">
      <alignment vertical="center"/>
    </xf>
    <xf numFmtId="0" fontId="6" fillId="0" borderId="16" xfId="0" applyNumberFormat="1" applyFont="1" applyBorder="1" applyAlignment="1">
      <alignment vertical="center"/>
    </xf>
    <xf numFmtId="0" fontId="0" fillId="0" borderId="17" xfId="0" applyBorder="1" applyAlignment="1">
      <alignment vertical="center"/>
    </xf>
    <xf numFmtId="176" fontId="4" fillId="0" borderId="97" xfId="0" applyNumberFormat="1" applyFont="1" applyBorder="1" applyAlignment="1">
      <alignment vertical="center"/>
    </xf>
    <xf numFmtId="176" fontId="0" fillId="0" borderId="98" xfId="0" applyNumberForma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180" fontId="4" fillId="0" borderId="10" xfId="0" applyNumberFormat="1" applyFont="1" applyBorder="1" applyAlignment="1">
      <alignment horizontal="right" vertical="center"/>
    </xf>
    <xf numFmtId="0" fontId="6" fillId="0" borderId="97" xfId="0" applyFont="1" applyBorder="1" applyAlignment="1">
      <alignment horizontal="center" vertical="center"/>
    </xf>
    <xf numFmtId="0" fontId="6" fillId="0" borderId="143" xfId="0" applyFont="1" applyBorder="1" applyAlignment="1">
      <alignment horizontal="center" vertical="center"/>
    </xf>
    <xf numFmtId="0" fontId="6" fillId="0" borderId="98" xfId="0" applyFont="1" applyBorder="1" applyAlignment="1">
      <alignment horizontal="center" vertical="center"/>
    </xf>
    <xf numFmtId="0" fontId="4" fillId="0" borderId="97" xfId="0" applyFont="1" applyBorder="1" applyAlignment="1">
      <alignment vertical="center"/>
    </xf>
    <xf numFmtId="0" fontId="4" fillId="0" borderId="98" xfId="0" applyFont="1" applyBorder="1" applyAlignment="1">
      <alignment vertical="center"/>
    </xf>
    <xf numFmtId="0" fontId="4" fillId="0" borderId="153" xfId="0" applyFont="1" applyBorder="1" applyAlignment="1">
      <alignment vertical="center"/>
    </xf>
    <xf numFmtId="0" fontId="6" fillId="0" borderId="154" xfId="0" applyFont="1" applyBorder="1" applyAlignment="1">
      <alignment vertical="center"/>
    </xf>
    <xf numFmtId="0" fontId="4" fillId="0" borderId="155" xfId="0" applyFont="1" applyBorder="1" applyAlignment="1">
      <alignment vertical="center"/>
    </xf>
    <xf numFmtId="0" fontId="4" fillId="0" borderId="156" xfId="0" applyFont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3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L290"/>
  <sheetViews>
    <sheetView tabSelected="1" zoomScalePageLayoutView="0" workbookViewId="0" topLeftCell="A1">
      <selection activeCell="E26" sqref="E26"/>
    </sheetView>
  </sheetViews>
  <sheetFormatPr defaultColWidth="9.00390625" defaultRowHeight="12.75" customHeight="1"/>
  <cols>
    <col min="1" max="3" width="5.50390625" style="4" customWidth="1"/>
    <col min="4" max="4" width="7.25390625" style="4" bestFit="1" customWidth="1"/>
    <col min="5" max="12" width="5.50390625" style="4" customWidth="1"/>
    <col min="13" max="22" width="6.875" style="4" customWidth="1"/>
    <col min="23" max="16384" width="9.00390625" style="4" customWidth="1"/>
  </cols>
  <sheetData>
    <row r="1" ht="12.75" customHeight="1" thickBot="1"/>
    <row r="2" spans="2:3" ht="12.75" customHeight="1">
      <c r="B2" s="213" t="s">
        <v>66</v>
      </c>
      <c r="C2" s="229"/>
    </row>
    <row r="3" spans="2:3" ht="12.75" customHeight="1" thickBot="1">
      <c r="B3" s="230"/>
      <c r="C3" s="231"/>
    </row>
    <row r="4" spans="2:3" ht="12.75" customHeight="1">
      <c r="B4" s="38"/>
      <c r="C4" s="38"/>
    </row>
    <row r="5" ht="12.75" customHeight="1" thickBot="1">
      <c r="E5" s="1"/>
    </row>
    <row r="6" spans="2:23" ht="12.75" customHeight="1" thickTop="1">
      <c r="B6" s="217" t="s">
        <v>52</v>
      </c>
      <c r="C6" s="218"/>
      <c r="D6" s="35"/>
      <c r="E6" s="24"/>
      <c r="F6" s="24"/>
      <c r="G6" s="23"/>
      <c r="H6" s="23"/>
      <c r="I6" s="24"/>
      <c r="J6" s="25"/>
      <c r="M6" s="213" t="s">
        <v>51</v>
      </c>
      <c r="N6" s="214"/>
      <c r="O6" s="11"/>
      <c r="P6" s="11"/>
      <c r="Q6" s="11"/>
      <c r="R6" s="11"/>
      <c r="S6" s="11"/>
      <c r="T6" s="11"/>
      <c r="U6" s="11"/>
      <c r="V6" s="78"/>
      <c r="W6" s="7"/>
    </row>
    <row r="7" spans="2:23" ht="12.75" customHeight="1" thickBot="1">
      <c r="B7" s="219"/>
      <c r="C7" s="220"/>
      <c r="D7" s="20"/>
      <c r="E7" s="26"/>
      <c r="F7" s="26"/>
      <c r="G7" s="227" t="s">
        <v>61</v>
      </c>
      <c r="H7" s="228"/>
      <c r="I7" s="228"/>
      <c r="J7" s="27"/>
      <c r="M7" s="215"/>
      <c r="N7" s="216"/>
      <c r="O7" s="7"/>
      <c r="P7" s="7"/>
      <c r="Q7" s="7"/>
      <c r="R7" s="7"/>
      <c r="S7" s="7"/>
      <c r="T7" s="7"/>
      <c r="U7" s="7"/>
      <c r="V7" s="75"/>
      <c r="W7" s="7"/>
    </row>
    <row r="8" spans="2:23" ht="12.75" customHeight="1" thickBot="1" thickTop="1">
      <c r="B8" s="36"/>
      <c r="C8" s="19"/>
      <c r="D8" s="20"/>
      <c r="E8" s="26"/>
      <c r="F8" s="26"/>
      <c r="G8" s="243" t="s">
        <v>44</v>
      </c>
      <c r="H8" s="239"/>
      <c r="I8" s="244"/>
      <c r="J8" s="27"/>
      <c r="M8" s="79"/>
      <c r="N8" s="22"/>
      <c r="O8" s="7"/>
      <c r="P8" s="7"/>
      <c r="Q8" s="7"/>
      <c r="R8" s="7"/>
      <c r="S8" s="7"/>
      <c r="T8" s="7"/>
      <c r="U8" s="7"/>
      <c r="V8" s="75"/>
      <c r="W8" s="7"/>
    </row>
    <row r="9" spans="2:23" ht="12.75" customHeight="1">
      <c r="B9" s="225" t="s">
        <v>38</v>
      </c>
      <c r="C9" s="226"/>
      <c r="D9" s="26"/>
      <c r="E9" s="26"/>
      <c r="F9" s="26"/>
      <c r="G9" s="221" t="s">
        <v>75</v>
      </c>
      <c r="H9" s="222"/>
      <c r="I9" s="12">
        <v>100</v>
      </c>
      <c r="J9" s="27"/>
      <c r="M9" s="100"/>
      <c r="N9" s="103" t="s">
        <v>0</v>
      </c>
      <c r="O9" s="8" t="s">
        <v>2</v>
      </c>
      <c r="P9" s="8" t="s">
        <v>3</v>
      </c>
      <c r="Q9" s="8" t="s">
        <v>4</v>
      </c>
      <c r="R9" s="8" t="s">
        <v>19</v>
      </c>
      <c r="S9" s="21" t="s">
        <v>50</v>
      </c>
      <c r="T9" s="104" t="s">
        <v>20</v>
      </c>
      <c r="U9" s="1"/>
      <c r="V9" s="80" t="s">
        <v>29</v>
      </c>
      <c r="W9" s="7"/>
    </row>
    <row r="10" spans="2:23" ht="12.75" customHeight="1" thickBot="1">
      <c r="B10" s="28"/>
      <c r="C10" s="26"/>
      <c r="D10" s="26"/>
      <c r="E10" s="26"/>
      <c r="F10" s="26"/>
      <c r="G10" s="232" t="s">
        <v>39</v>
      </c>
      <c r="H10" s="233"/>
      <c r="I10" s="5">
        <v>3371</v>
      </c>
      <c r="J10" s="27"/>
      <c r="M10" s="101" t="s">
        <v>31</v>
      </c>
      <c r="N10" s="179">
        <f>C12</f>
        <v>2000</v>
      </c>
      <c r="O10" s="180">
        <f>C13</f>
        <v>0</v>
      </c>
      <c r="P10" s="180">
        <f>C14</f>
        <v>0</v>
      </c>
      <c r="Q10" s="180">
        <f>C15</f>
        <v>0</v>
      </c>
      <c r="R10" s="180">
        <f>C16</f>
        <v>400</v>
      </c>
      <c r="S10" s="180">
        <f>C17</f>
        <v>400</v>
      </c>
      <c r="T10" s="181">
        <f>C18</f>
        <v>0</v>
      </c>
      <c r="U10" s="7"/>
      <c r="V10" s="197">
        <f>I9</f>
        <v>100</v>
      </c>
      <c r="W10" s="7"/>
    </row>
    <row r="11" spans="2:23" ht="12.75" customHeight="1" thickBot="1">
      <c r="B11" s="112" t="s">
        <v>26</v>
      </c>
      <c r="C11" s="113" t="s">
        <v>5</v>
      </c>
      <c r="D11" s="114" t="s">
        <v>36</v>
      </c>
      <c r="E11" s="115" t="s">
        <v>5</v>
      </c>
      <c r="F11" s="26"/>
      <c r="G11" s="232" t="s">
        <v>34</v>
      </c>
      <c r="H11" s="233"/>
      <c r="I11" s="37" t="s">
        <v>13</v>
      </c>
      <c r="J11" s="27"/>
      <c r="M11" s="101" t="s">
        <v>32</v>
      </c>
      <c r="N11" s="182">
        <f aca="true" t="shared" si="0" ref="N11:T11">IF($T$113&gt;=$Q$113,N10,N10*$U$113/100)</f>
        <v>760.2111240866537</v>
      </c>
      <c r="O11" s="183">
        <f t="shared" si="0"/>
        <v>0</v>
      </c>
      <c r="P11" s="183">
        <f t="shared" si="0"/>
        <v>0</v>
      </c>
      <c r="Q11" s="183">
        <f t="shared" si="0"/>
        <v>0</v>
      </c>
      <c r="R11" s="183">
        <f t="shared" si="0"/>
        <v>152.04222481733075</v>
      </c>
      <c r="S11" s="183">
        <f t="shared" si="0"/>
        <v>152.04222481733075</v>
      </c>
      <c r="T11" s="184">
        <f t="shared" si="0"/>
        <v>0</v>
      </c>
      <c r="U11" s="7"/>
      <c r="V11" s="197">
        <f>IF(Q113&gt;T113,U113*V10/100,100)</f>
        <v>38.01055620433269</v>
      </c>
      <c r="W11" s="7"/>
    </row>
    <row r="12" spans="2:23" ht="12.75" customHeight="1" thickBot="1">
      <c r="B12" s="116" t="s">
        <v>0</v>
      </c>
      <c r="C12" s="117">
        <v>2000</v>
      </c>
      <c r="D12" s="118" t="s">
        <v>0</v>
      </c>
      <c r="E12" s="119">
        <v>0</v>
      </c>
      <c r="F12" s="2"/>
      <c r="G12" s="223" t="s">
        <v>60</v>
      </c>
      <c r="H12" s="224"/>
      <c r="I12" s="13">
        <v>300</v>
      </c>
      <c r="J12" s="27"/>
      <c r="M12" s="102" t="s">
        <v>33</v>
      </c>
      <c r="N12" s="182">
        <f aca="true" t="shared" si="1" ref="N12:T12">N10-N11</f>
        <v>1239.7888759133461</v>
      </c>
      <c r="O12" s="183">
        <f t="shared" si="1"/>
        <v>0</v>
      </c>
      <c r="P12" s="183">
        <f t="shared" si="1"/>
        <v>0</v>
      </c>
      <c r="Q12" s="183">
        <f t="shared" si="1"/>
        <v>0</v>
      </c>
      <c r="R12" s="183">
        <f t="shared" si="1"/>
        <v>247.95777518266925</v>
      </c>
      <c r="S12" s="183">
        <f t="shared" si="1"/>
        <v>247.95777518266925</v>
      </c>
      <c r="T12" s="184">
        <f t="shared" si="1"/>
        <v>0</v>
      </c>
      <c r="U12" s="7"/>
      <c r="V12" s="198">
        <f>ROUNDUP(V10-V11,0)</f>
        <v>62</v>
      </c>
      <c r="W12" s="7"/>
    </row>
    <row r="13" spans="2:23" ht="12.75" customHeight="1" thickBot="1">
      <c r="B13" s="116" t="s">
        <v>2</v>
      </c>
      <c r="C13" s="117"/>
      <c r="D13" s="118" t="s">
        <v>2</v>
      </c>
      <c r="E13" s="119">
        <v>0</v>
      </c>
      <c r="F13" s="2"/>
      <c r="G13" s="238" t="s">
        <v>43</v>
      </c>
      <c r="H13" s="239"/>
      <c r="I13" s="239"/>
      <c r="J13" s="240"/>
      <c r="M13" s="81"/>
      <c r="N13" s="7"/>
      <c r="O13" s="7"/>
      <c r="P13" s="7"/>
      <c r="Q13" s="7"/>
      <c r="R13" s="7"/>
      <c r="S13" s="7"/>
      <c r="T13" s="7"/>
      <c r="U13" s="7"/>
      <c r="V13" s="75"/>
      <c r="W13" s="7"/>
    </row>
    <row r="14" spans="2:23" ht="12.75" customHeight="1">
      <c r="B14" s="116" t="s">
        <v>3</v>
      </c>
      <c r="C14" s="117">
        <v>0</v>
      </c>
      <c r="D14" s="118" t="s">
        <v>3</v>
      </c>
      <c r="E14" s="119">
        <v>0</v>
      </c>
      <c r="F14" s="2"/>
      <c r="G14" s="234" t="s">
        <v>1</v>
      </c>
      <c r="H14" s="235"/>
      <c r="I14" s="12"/>
      <c r="J14" s="27"/>
      <c r="M14" s="82"/>
      <c r="N14" s="9" t="s">
        <v>0</v>
      </c>
      <c r="O14" s="10" t="s">
        <v>2</v>
      </c>
      <c r="P14" s="10" t="s">
        <v>3</v>
      </c>
      <c r="Q14" s="10" t="s">
        <v>4</v>
      </c>
      <c r="R14" s="10" t="s">
        <v>19</v>
      </c>
      <c r="S14" s="10" t="s">
        <v>50</v>
      </c>
      <c r="T14" s="10" t="s">
        <v>20</v>
      </c>
      <c r="U14" s="10" t="s">
        <v>8</v>
      </c>
      <c r="V14" s="83" t="s">
        <v>21</v>
      </c>
      <c r="W14" s="1"/>
    </row>
    <row r="15" spans="2:23" ht="12.75" customHeight="1">
      <c r="B15" s="116" t="s">
        <v>4</v>
      </c>
      <c r="C15" s="117">
        <v>0</v>
      </c>
      <c r="D15" s="118" t="s">
        <v>4</v>
      </c>
      <c r="E15" s="119">
        <v>0</v>
      </c>
      <c r="F15" s="2"/>
      <c r="G15" s="241" t="s">
        <v>41</v>
      </c>
      <c r="H15" s="242"/>
      <c r="I15" s="5">
        <v>0.38</v>
      </c>
      <c r="J15" s="27"/>
      <c r="M15" s="84" t="s">
        <v>31</v>
      </c>
      <c r="N15" s="173">
        <f>E12</f>
        <v>0</v>
      </c>
      <c r="O15" s="173">
        <f>E13</f>
        <v>0</v>
      </c>
      <c r="P15" s="173">
        <f>E14</f>
        <v>0</v>
      </c>
      <c r="Q15" s="173">
        <f>E15</f>
        <v>0</v>
      </c>
      <c r="R15" s="173">
        <f>E16</f>
        <v>329</v>
      </c>
      <c r="S15" s="173">
        <f>E17</f>
        <v>138</v>
      </c>
      <c r="T15" s="173">
        <f>E18</f>
        <v>329</v>
      </c>
      <c r="U15" s="173">
        <f>E19</f>
        <v>0</v>
      </c>
      <c r="V15" s="174">
        <f>E20</f>
        <v>0</v>
      </c>
      <c r="W15" s="7"/>
    </row>
    <row r="16" spans="2:23" ht="12.75" customHeight="1" thickBot="1">
      <c r="B16" s="116" t="s">
        <v>19</v>
      </c>
      <c r="C16" s="117">
        <v>400</v>
      </c>
      <c r="D16" s="118" t="s">
        <v>76</v>
      </c>
      <c r="E16" s="119">
        <v>329</v>
      </c>
      <c r="F16" s="2"/>
      <c r="G16" s="241" t="s">
        <v>40</v>
      </c>
      <c r="H16" s="242"/>
      <c r="I16" s="5"/>
      <c r="J16" s="27"/>
      <c r="M16" s="84" t="s">
        <v>32</v>
      </c>
      <c r="N16" s="175">
        <f aca="true" t="shared" si="2" ref="N16:V16">IF($Q$113&gt;=$T$113,N15,N15*$U$113/100)</f>
        <v>0</v>
      </c>
      <c r="O16" s="175">
        <f t="shared" si="2"/>
        <v>0</v>
      </c>
      <c r="P16" s="175">
        <f t="shared" si="2"/>
        <v>0</v>
      </c>
      <c r="Q16" s="175">
        <f t="shared" si="2"/>
        <v>0</v>
      </c>
      <c r="R16" s="175">
        <f t="shared" si="2"/>
        <v>329</v>
      </c>
      <c r="S16" s="175">
        <f t="shared" si="2"/>
        <v>138</v>
      </c>
      <c r="T16" s="175">
        <f t="shared" si="2"/>
        <v>329</v>
      </c>
      <c r="U16" s="175">
        <f t="shared" si="2"/>
        <v>0</v>
      </c>
      <c r="V16" s="176">
        <f t="shared" si="2"/>
        <v>0</v>
      </c>
      <c r="W16" s="7"/>
    </row>
    <row r="17" spans="2:23" ht="12.75" customHeight="1" thickBot="1">
      <c r="B17" s="120" t="s">
        <v>50</v>
      </c>
      <c r="C17" s="117">
        <v>400</v>
      </c>
      <c r="D17" s="121" t="s">
        <v>77</v>
      </c>
      <c r="E17" s="119">
        <v>138</v>
      </c>
      <c r="F17" s="2"/>
      <c r="G17" s="241" t="s">
        <v>2</v>
      </c>
      <c r="H17" s="242"/>
      <c r="I17" s="5"/>
      <c r="J17" s="27"/>
      <c r="M17" s="85" t="s">
        <v>33</v>
      </c>
      <c r="N17" s="177">
        <f aca="true" t="shared" si="3" ref="N17:V17">N15-N16</f>
        <v>0</v>
      </c>
      <c r="O17" s="177">
        <f t="shared" si="3"/>
        <v>0</v>
      </c>
      <c r="P17" s="177">
        <f t="shared" si="3"/>
        <v>0</v>
      </c>
      <c r="Q17" s="177">
        <f t="shared" si="3"/>
        <v>0</v>
      </c>
      <c r="R17" s="177">
        <f t="shared" si="3"/>
        <v>0</v>
      </c>
      <c r="S17" s="177">
        <f t="shared" si="3"/>
        <v>0</v>
      </c>
      <c r="T17" s="177">
        <f t="shared" si="3"/>
        <v>0</v>
      </c>
      <c r="U17" s="177">
        <f t="shared" si="3"/>
        <v>0</v>
      </c>
      <c r="V17" s="178">
        <f t="shared" si="3"/>
        <v>0</v>
      </c>
      <c r="W17" s="7"/>
    </row>
    <row r="18" spans="2:23" ht="12.75" customHeight="1">
      <c r="B18" s="116" t="s">
        <v>20</v>
      </c>
      <c r="C18" s="117">
        <v>0</v>
      </c>
      <c r="D18" s="118" t="s">
        <v>78</v>
      </c>
      <c r="E18" s="119">
        <v>329</v>
      </c>
      <c r="F18" s="2"/>
      <c r="G18" s="241" t="s">
        <v>3</v>
      </c>
      <c r="H18" s="242"/>
      <c r="I18" s="5"/>
      <c r="J18" s="27"/>
      <c r="M18" s="81"/>
      <c r="N18" s="7"/>
      <c r="O18" s="7"/>
      <c r="P18" s="7"/>
      <c r="Q18" s="7"/>
      <c r="R18" s="7"/>
      <c r="S18" s="7"/>
      <c r="T18" s="7"/>
      <c r="U18" s="7"/>
      <c r="V18" s="75"/>
      <c r="W18" s="7"/>
    </row>
    <row r="19" spans="2:23" ht="12.75" customHeight="1" thickBot="1">
      <c r="B19" s="122"/>
      <c r="C19" s="123">
        <v>0</v>
      </c>
      <c r="D19" s="118" t="s">
        <v>8</v>
      </c>
      <c r="E19" s="119">
        <v>0</v>
      </c>
      <c r="F19" s="2"/>
      <c r="G19" s="236" t="s">
        <v>4</v>
      </c>
      <c r="H19" s="237"/>
      <c r="I19" s="13"/>
      <c r="J19" s="27"/>
      <c r="M19" s="81"/>
      <c r="N19" s="7"/>
      <c r="O19" s="7"/>
      <c r="P19" s="7"/>
      <c r="Q19" s="7"/>
      <c r="R19" s="7"/>
      <c r="S19" s="7"/>
      <c r="T19" s="7"/>
      <c r="U19" s="7"/>
      <c r="V19" s="75"/>
      <c r="W19" s="7"/>
    </row>
    <row r="20" spans="2:23" ht="12.75" customHeight="1" thickBot="1">
      <c r="B20" s="122"/>
      <c r="C20" s="123">
        <v>0</v>
      </c>
      <c r="D20" s="118" t="s">
        <v>16</v>
      </c>
      <c r="E20" s="119"/>
      <c r="F20" s="2"/>
      <c r="G20" s="17" t="s">
        <v>42</v>
      </c>
      <c r="H20" s="18"/>
      <c r="I20" s="124"/>
      <c r="J20" s="30"/>
      <c r="M20" s="81"/>
      <c r="N20" s="254" t="s">
        <v>59</v>
      </c>
      <c r="O20" s="255"/>
      <c r="P20" s="245">
        <f>((N16+U16)*1+(SUM(O16:Q16)+V16)*2+SUM(R16:T16)*4)*I12/100</f>
        <v>9552</v>
      </c>
      <c r="Q20" s="246"/>
      <c r="R20" s="7"/>
      <c r="S20" s="7"/>
      <c r="T20" s="7"/>
      <c r="U20" s="7"/>
      <c r="V20" s="75"/>
      <c r="W20" s="7"/>
    </row>
    <row r="21" spans="2:23" ht="12.75" customHeight="1" thickBot="1">
      <c r="B21" s="125" t="s">
        <v>9</v>
      </c>
      <c r="C21" s="126"/>
      <c r="D21" s="127" t="s">
        <v>9</v>
      </c>
      <c r="E21" s="128"/>
      <c r="F21" s="2"/>
      <c r="G21" s="211" t="s">
        <v>45</v>
      </c>
      <c r="H21" s="212"/>
      <c r="I21" s="74">
        <v>0.105</v>
      </c>
      <c r="J21" s="27"/>
      <c r="M21" s="86"/>
      <c r="N21" s="76"/>
      <c r="O21" s="76"/>
      <c r="P21" s="76"/>
      <c r="Q21" s="76"/>
      <c r="R21" s="76"/>
      <c r="S21" s="76"/>
      <c r="T21" s="76"/>
      <c r="U21" s="76"/>
      <c r="V21" s="77"/>
      <c r="W21" s="7"/>
    </row>
    <row r="22" spans="2:22" ht="12.75" customHeight="1" thickBot="1">
      <c r="B22" s="39"/>
      <c r="C22" s="2"/>
      <c r="D22" s="2"/>
      <c r="E22" s="2"/>
      <c r="F22" s="2"/>
      <c r="G22" s="232" t="s">
        <v>46</v>
      </c>
      <c r="H22" s="233"/>
      <c r="I22" s="5">
        <v>2.35</v>
      </c>
      <c r="J22" s="27"/>
      <c r="M22" s="213" t="s">
        <v>73</v>
      </c>
      <c r="N22" s="214"/>
      <c r="O22" s="11"/>
      <c r="P22" s="11"/>
      <c r="Q22" s="11"/>
      <c r="R22" s="11"/>
      <c r="S22" s="11"/>
      <c r="T22" s="11"/>
      <c r="U22" s="11"/>
      <c r="V22" s="78"/>
    </row>
    <row r="23" spans="2:22" ht="12.75" customHeight="1" thickBot="1">
      <c r="B23" s="247"/>
      <c r="C23" s="226"/>
      <c r="D23" s="258" t="s">
        <v>85</v>
      </c>
      <c r="E23" s="259"/>
      <c r="F23" s="2"/>
      <c r="G23" s="232" t="s">
        <v>47</v>
      </c>
      <c r="H23" s="233"/>
      <c r="I23" s="5">
        <v>1</v>
      </c>
      <c r="J23" s="27"/>
      <c r="M23" s="215"/>
      <c r="N23" s="216"/>
      <c r="O23" s="7"/>
      <c r="P23" s="7"/>
      <c r="Q23" s="7"/>
      <c r="R23" s="7"/>
      <c r="S23" s="7"/>
      <c r="T23" s="7"/>
      <c r="U23" s="7"/>
      <c r="V23" s="75"/>
    </row>
    <row r="24" spans="2:22" ht="12.75" customHeight="1" thickBot="1">
      <c r="B24" s="29"/>
      <c r="C24" s="7"/>
      <c r="D24" s="256" t="s">
        <v>84</v>
      </c>
      <c r="E24" s="257">
        <v>1</v>
      </c>
      <c r="F24" s="26"/>
      <c r="G24" s="241" t="s">
        <v>48</v>
      </c>
      <c r="H24" s="242"/>
      <c r="I24" s="5">
        <v>1</v>
      </c>
      <c r="J24" s="27"/>
      <c r="M24" s="81"/>
      <c r="N24" s="7"/>
      <c r="O24" s="7"/>
      <c r="P24" s="7"/>
      <c r="Q24" s="7"/>
      <c r="R24" s="7"/>
      <c r="S24" s="7"/>
      <c r="T24" s="7"/>
      <c r="U24" s="7"/>
      <c r="V24" s="75"/>
    </row>
    <row r="25" spans="2:22" ht="12.75" customHeight="1" thickBot="1">
      <c r="B25" s="72"/>
      <c r="C25" s="1"/>
      <c r="D25" s="26"/>
      <c r="E25" s="26"/>
      <c r="F25" s="26"/>
      <c r="G25" s="241" t="s">
        <v>49</v>
      </c>
      <c r="H25" s="242"/>
      <c r="I25" s="5">
        <v>1</v>
      </c>
      <c r="J25" s="27"/>
      <c r="M25" s="109"/>
      <c r="N25" s="105" t="s">
        <v>0</v>
      </c>
      <c r="O25" s="106" t="s">
        <v>2</v>
      </c>
      <c r="P25" s="106" t="s">
        <v>3</v>
      </c>
      <c r="Q25" s="106" t="s">
        <v>4</v>
      </c>
      <c r="R25" s="106" t="s">
        <v>19</v>
      </c>
      <c r="S25" s="107" t="s">
        <v>50</v>
      </c>
      <c r="T25" s="108" t="s">
        <v>20</v>
      </c>
      <c r="U25" s="200" t="s">
        <v>83</v>
      </c>
      <c r="V25" s="75"/>
    </row>
    <row r="26" spans="2:22" ht="12.75" customHeight="1">
      <c r="B26" s="29"/>
      <c r="C26" s="26"/>
      <c r="D26" s="26"/>
      <c r="E26" s="26"/>
      <c r="F26" s="26"/>
      <c r="G26" s="129" t="s">
        <v>62</v>
      </c>
      <c r="H26" s="130"/>
      <c r="I26" s="5">
        <v>1.04</v>
      </c>
      <c r="J26" s="27"/>
      <c r="M26" s="110" t="s">
        <v>69</v>
      </c>
      <c r="N26" s="185">
        <f aca="true" t="shared" si="4" ref="N26:T29">N142*N$11</f>
        <v>7602.111240866538</v>
      </c>
      <c r="O26" s="186">
        <f t="shared" si="4"/>
        <v>0</v>
      </c>
      <c r="P26" s="186">
        <f t="shared" si="4"/>
        <v>0</v>
      </c>
      <c r="Q26" s="186">
        <f t="shared" si="4"/>
        <v>0</v>
      </c>
      <c r="R26" s="186">
        <f t="shared" si="4"/>
        <v>40139.14735177532</v>
      </c>
      <c r="S26" s="186">
        <f t="shared" si="4"/>
        <v>65682.24112108689</v>
      </c>
      <c r="T26" s="187">
        <f t="shared" si="4"/>
        <v>0</v>
      </c>
      <c r="U26" s="187">
        <f>SUM(N26:T26)</f>
        <v>113423.49971372874</v>
      </c>
      <c r="V26" s="75"/>
    </row>
    <row r="27" spans="2:22" ht="12.75" customHeight="1">
      <c r="B27" s="29"/>
      <c r="C27" s="26"/>
      <c r="D27" s="26"/>
      <c r="E27" s="26"/>
      <c r="F27" s="26"/>
      <c r="G27" s="129" t="s">
        <v>63</v>
      </c>
      <c r="H27" s="130"/>
      <c r="I27" s="5">
        <v>1.12</v>
      </c>
      <c r="J27" s="27"/>
      <c r="M27" s="110" t="s">
        <v>70</v>
      </c>
      <c r="N27" s="188">
        <f t="shared" si="4"/>
        <v>0</v>
      </c>
      <c r="O27" s="189">
        <f t="shared" si="4"/>
        <v>0</v>
      </c>
      <c r="P27" s="189">
        <f t="shared" si="4"/>
        <v>0</v>
      </c>
      <c r="Q27" s="189">
        <f t="shared" si="4"/>
        <v>0</v>
      </c>
      <c r="R27" s="189">
        <f t="shared" si="4"/>
        <v>60208.72102766298</v>
      </c>
      <c r="S27" s="189">
        <f t="shared" si="4"/>
        <v>0</v>
      </c>
      <c r="T27" s="190">
        <f t="shared" si="4"/>
        <v>0</v>
      </c>
      <c r="U27" s="187">
        <f>SUM(N27:T27)</f>
        <v>60208.72102766298</v>
      </c>
      <c r="V27" s="75"/>
    </row>
    <row r="28" spans="2:22" ht="12.75" customHeight="1">
      <c r="B28" s="29"/>
      <c r="C28" s="26"/>
      <c r="D28" s="26"/>
      <c r="E28" s="26"/>
      <c r="F28" s="26"/>
      <c r="G28" s="129" t="s">
        <v>64</v>
      </c>
      <c r="H28" s="130"/>
      <c r="I28" s="5">
        <v>1</v>
      </c>
      <c r="J28" s="27"/>
      <c r="M28" s="110" t="s">
        <v>71</v>
      </c>
      <c r="N28" s="188">
        <f t="shared" si="4"/>
        <v>7602.111240866538</v>
      </c>
      <c r="O28" s="189">
        <f t="shared" si="4"/>
        <v>0</v>
      </c>
      <c r="P28" s="189">
        <f t="shared" si="4"/>
        <v>0</v>
      </c>
      <c r="Q28" s="189">
        <f t="shared" si="4"/>
        <v>0</v>
      </c>
      <c r="R28" s="189">
        <f t="shared" si="4"/>
        <v>0</v>
      </c>
      <c r="S28" s="189">
        <f t="shared" si="4"/>
        <v>43788.16074739126</v>
      </c>
      <c r="T28" s="190">
        <f t="shared" si="4"/>
        <v>0</v>
      </c>
      <c r="U28" s="187">
        <f>SUM(N28:T28)</f>
        <v>51390.271988257795</v>
      </c>
      <c r="V28" s="75"/>
    </row>
    <row r="29" spans="2:22" ht="12.75" customHeight="1" thickBot="1">
      <c r="B29" s="31"/>
      <c r="C29" s="32"/>
      <c r="D29" s="32"/>
      <c r="E29" s="32"/>
      <c r="F29" s="32"/>
      <c r="G29" s="32"/>
      <c r="H29" s="32"/>
      <c r="I29" s="33"/>
      <c r="J29" s="34"/>
      <c r="M29" s="110" t="s">
        <v>72</v>
      </c>
      <c r="N29" s="191">
        <f t="shared" si="4"/>
        <v>45612.66744519922</v>
      </c>
      <c r="O29" s="192">
        <f t="shared" si="4"/>
        <v>0</v>
      </c>
      <c r="P29" s="192">
        <f t="shared" si="4"/>
        <v>0</v>
      </c>
      <c r="Q29" s="192">
        <f t="shared" si="4"/>
        <v>0</v>
      </c>
      <c r="R29" s="192">
        <f t="shared" si="4"/>
        <v>9122.533489039844</v>
      </c>
      <c r="S29" s="192">
        <f t="shared" si="4"/>
        <v>15964.433605819728</v>
      </c>
      <c r="T29" s="193">
        <f t="shared" si="4"/>
        <v>0</v>
      </c>
      <c r="U29" s="187">
        <f>SUM(N29:T29)</f>
        <v>70699.63454005879</v>
      </c>
      <c r="V29" s="75"/>
    </row>
    <row r="30" spans="2:22" ht="12.75" customHeight="1" thickBot="1" thickTop="1">
      <c r="B30" s="26"/>
      <c r="C30" s="26"/>
      <c r="D30" s="26"/>
      <c r="E30" s="26"/>
      <c r="F30" s="26"/>
      <c r="G30" s="26"/>
      <c r="H30" s="26"/>
      <c r="I30" s="7"/>
      <c r="J30" s="7"/>
      <c r="M30" s="109" t="s">
        <v>18</v>
      </c>
      <c r="N30" s="194">
        <f>SUM(N26:N29)</f>
        <v>60816.8899269323</v>
      </c>
      <c r="O30" s="195">
        <f aca="true" t="shared" si="5" ref="O30:T30">SUM(O26:O29)</f>
        <v>0</v>
      </c>
      <c r="P30" s="195">
        <f t="shared" si="5"/>
        <v>0</v>
      </c>
      <c r="Q30" s="195">
        <f t="shared" si="5"/>
        <v>0</v>
      </c>
      <c r="R30" s="195">
        <f t="shared" si="5"/>
        <v>109470.40186847813</v>
      </c>
      <c r="S30" s="195">
        <f t="shared" si="5"/>
        <v>125434.83547429787</v>
      </c>
      <c r="T30" s="196">
        <f t="shared" si="5"/>
        <v>0</v>
      </c>
      <c r="U30" s="196">
        <f>SUM(U26:U29)</f>
        <v>295722.1272697083</v>
      </c>
      <c r="V30" s="75"/>
    </row>
    <row r="31" spans="2:22" ht="12.75" customHeight="1">
      <c r="B31" s="26"/>
      <c r="C31" s="26"/>
      <c r="D31" s="26"/>
      <c r="E31" s="26"/>
      <c r="F31" s="26"/>
      <c r="G31" s="26"/>
      <c r="H31" s="26"/>
      <c r="I31" s="7"/>
      <c r="J31" s="7"/>
      <c r="M31" s="81"/>
      <c r="N31" s="7"/>
      <c r="O31" s="7"/>
      <c r="P31" s="7"/>
      <c r="Q31" s="7"/>
      <c r="R31" s="7"/>
      <c r="S31" s="7"/>
      <c r="T31" s="7"/>
      <c r="U31" s="7"/>
      <c r="V31" s="75"/>
    </row>
    <row r="32" spans="2:22" ht="12.75" customHeight="1">
      <c r="B32" s="26"/>
      <c r="C32" s="26"/>
      <c r="D32" s="26"/>
      <c r="E32" s="26"/>
      <c r="F32" s="26"/>
      <c r="G32" s="26"/>
      <c r="H32" s="26"/>
      <c r="I32" s="7"/>
      <c r="J32" s="7"/>
      <c r="M32" s="81"/>
      <c r="N32" s="249" t="s">
        <v>74</v>
      </c>
      <c r="O32" s="249"/>
      <c r="P32" s="250">
        <f>SUM(N30:T30)</f>
        <v>295722.1272697083</v>
      </c>
      <c r="Q32" s="250"/>
      <c r="R32" s="7"/>
      <c r="S32" s="7"/>
      <c r="T32" s="7"/>
      <c r="U32" s="7"/>
      <c r="V32" s="75"/>
    </row>
    <row r="33" spans="2:22" ht="12.75" customHeight="1" thickBot="1">
      <c r="B33" s="26"/>
      <c r="C33" s="26"/>
      <c r="D33" s="26"/>
      <c r="E33" s="26"/>
      <c r="F33" s="26"/>
      <c r="G33" s="26"/>
      <c r="H33" s="26"/>
      <c r="I33" s="7"/>
      <c r="J33" s="7"/>
      <c r="M33" s="86"/>
      <c r="N33" s="76"/>
      <c r="O33" s="76"/>
      <c r="P33" s="76"/>
      <c r="Q33" s="76"/>
      <c r="R33" s="76"/>
      <c r="S33" s="76"/>
      <c r="T33" s="76"/>
      <c r="U33" s="76"/>
      <c r="V33" s="77"/>
    </row>
    <row r="34" spans="2:15" ht="12.75" customHeight="1">
      <c r="B34" s="251" t="s">
        <v>55</v>
      </c>
      <c r="C34" s="252"/>
      <c r="D34" s="253"/>
      <c r="E34" s="26"/>
      <c r="F34" s="26"/>
      <c r="G34" s="26"/>
      <c r="H34" s="26"/>
      <c r="I34" s="7"/>
      <c r="J34" s="7"/>
      <c r="M34" s="138" t="s">
        <v>54</v>
      </c>
      <c r="N34" s="139"/>
      <c r="O34" s="140"/>
    </row>
    <row r="35" spans="7:21" ht="12.75" customHeight="1" thickBot="1">
      <c r="G35" s="142"/>
      <c r="H35" s="142"/>
      <c r="J35" s="7"/>
      <c r="M35" s="204"/>
      <c r="N35" s="204"/>
      <c r="O35" s="204"/>
      <c r="P35" s="204"/>
      <c r="Q35" s="204"/>
      <c r="R35" s="204"/>
      <c r="S35" s="204"/>
      <c r="T35" s="204"/>
      <c r="U35" s="204"/>
    </row>
    <row r="36" spans="2:21" ht="12.75" customHeight="1" thickBot="1">
      <c r="B36" s="161" t="s">
        <v>6</v>
      </c>
      <c r="C36" s="12" t="s">
        <v>0</v>
      </c>
      <c r="D36" s="12" t="s">
        <v>2</v>
      </c>
      <c r="E36" s="12" t="s">
        <v>3</v>
      </c>
      <c r="F36" s="162" t="s">
        <v>4</v>
      </c>
      <c r="J36" s="7"/>
      <c r="M36" s="199" t="s">
        <v>0</v>
      </c>
      <c r="N36" s="91" t="s">
        <v>65</v>
      </c>
      <c r="O36" s="91" t="s">
        <v>37</v>
      </c>
      <c r="P36" s="92" t="s">
        <v>22</v>
      </c>
      <c r="Q36" s="92" t="s">
        <v>53</v>
      </c>
      <c r="R36" s="92" t="s">
        <v>27</v>
      </c>
      <c r="S36" s="92" t="s">
        <v>28</v>
      </c>
      <c r="T36" s="93" t="s">
        <v>17</v>
      </c>
      <c r="U36" s="94"/>
    </row>
    <row r="37" spans="2:21" ht="12.75" customHeight="1">
      <c r="B37" s="163">
        <f>I10</f>
        <v>3371</v>
      </c>
      <c r="C37" s="5">
        <v>15</v>
      </c>
      <c r="D37" s="5">
        <v>40</v>
      </c>
      <c r="E37" s="5">
        <v>42</v>
      </c>
      <c r="F37" s="164">
        <v>44</v>
      </c>
      <c r="M37" s="90" t="s">
        <v>12</v>
      </c>
      <c r="N37" s="54">
        <f aca="true" t="shared" si="6" ref="N37:N45">$C$12*I46</f>
        <v>0</v>
      </c>
      <c r="O37" s="54">
        <f aca="true" t="shared" si="7" ref="O37:O45">$C$46*I46</f>
        <v>0</v>
      </c>
      <c r="P37" s="55">
        <f aca="true" t="shared" si="8" ref="P37:P46">$D$46*I46</f>
        <v>0</v>
      </c>
      <c r="Q37" s="55">
        <f aca="true" t="shared" si="9" ref="Q37:Q46">O37+P37</f>
        <v>0</v>
      </c>
      <c r="R37" s="43">
        <f>15</f>
        <v>15</v>
      </c>
      <c r="S37" s="44">
        <f aca="true" t="shared" si="10" ref="S37:S45">H46*$E$46</f>
        <v>0</v>
      </c>
      <c r="T37" s="57">
        <f>R37*S37*$E$24</f>
        <v>0</v>
      </c>
      <c r="U37" s="89">
        <f aca="true" t="shared" si="11" ref="U37:U46">IF(T37&lt;=Q37,0,100*(T37/Q37)^(3/2))+IF(T37&gt;=Q37,0,100*(Q37/T37)^(3/2))</f>
        <v>0</v>
      </c>
    </row>
    <row r="38" spans="2:21" ht="12.75" customHeight="1">
      <c r="B38" s="165">
        <f>I10*(1+I14)*I9/100</f>
        <v>3371</v>
      </c>
      <c r="C38" s="166">
        <f>C37*($I$21+I22+I16+$I$15)</f>
        <v>42.525</v>
      </c>
      <c r="D38" s="166">
        <f>D37*($I$21+I23+I17+$I$15)</f>
        <v>59.39999999999999</v>
      </c>
      <c r="E38" s="166">
        <f>E37*($I$21+I24+I18+$I$15)</f>
        <v>62.37</v>
      </c>
      <c r="F38" s="167">
        <f>F37*($I$21+I25+I19+$I$15)</f>
        <v>65.33999999999999</v>
      </c>
      <c r="M38" s="45" t="s">
        <v>13</v>
      </c>
      <c r="N38" s="46">
        <f t="shared" si="6"/>
        <v>0</v>
      </c>
      <c r="O38" s="46">
        <f t="shared" si="7"/>
        <v>0</v>
      </c>
      <c r="P38" s="47">
        <f t="shared" si="8"/>
        <v>0</v>
      </c>
      <c r="Q38" s="47">
        <f t="shared" si="9"/>
        <v>0</v>
      </c>
      <c r="R38" s="48">
        <v>50</v>
      </c>
      <c r="S38" s="49">
        <f t="shared" si="10"/>
        <v>0</v>
      </c>
      <c r="T38" s="57">
        <f>R38*S38*$E$24</f>
        <v>0</v>
      </c>
      <c r="U38" s="89">
        <f t="shared" si="11"/>
        <v>0</v>
      </c>
    </row>
    <row r="39" spans="2:21" ht="12.75" customHeight="1">
      <c r="B39" s="163"/>
      <c r="C39" s="5"/>
      <c r="D39" s="5" t="s">
        <v>76</v>
      </c>
      <c r="E39" s="143" t="s">
        <v>80</v>
      </c>
      <c r="F39" s="73" t="s">
        <v>78</v>
      </c>
      <c r="M39" s="45" t="s">
        <v>14</v>
      </c>
      <c r="N39" s="46">
        <f t="shared" si="6"/>
        <v>0</v>
      </c>
      <c r="O39" s="46">
        <f t="shared" si="7"/>
        <v>0</v>
      </c>
      <c r="P39" s="47">
        <f t="shared" si="8"/>
        <v>0</v>
      </c>
      <c r="Q39" s="47">
        <f t="shared" si="9"/>
        <v>0</v>
      </c>
      <c r="R39" s="48">
        <v>52</v>
      </c>
      <c r="S39" s="49">
        <f t="shared" si="10"/>
        <v>0</v>
      </c>
      <c r="T39" s="57">
        <f>R39*S39*$E$24</f>
        <v>0</v>
      </c>
      <c r="U39" s="89">
        <f t="shared" si="11"/>
        <v>0</v>
      </c>
    </row>
    <row r="40" spans="2:21" ht="12.75" customHeight="1">
      <c r="B40" s="163"/>
      <c r="C40" s="5"/>
      <c r="D40" s="5">
        <v>100</v>
      </c>
      <c r="E40" s="5">
        <v>105</v>
      </c>
      <c r="F40" s="164">
        <v>110</v>
      </c>
      <c r="M40" s="45" t="s">
        <v>10</v>
      </c>
      <c r="N40" s="46">
        <f t="shared" si="6"/>
        <v>0</v>
      </c>
      <c r="O40" s="46">
        <f t="shared" si="7"/>
        <v>0</v>
      </c>
      <c r="P40" s="47">
        <f t="shared" si="8"/>
        <v>0</v>
      </c>
      <c r="Q40" s="47">
        <f t="shared" si="9"/>
        <v>0</v>
      </c>
      <c r="R40" s="48">
        <v>54</v>
      </c>
      <c r="S40" s="49">
        <f t="shared" si="10"/>
        <v>0</v>
      </c>
      <c r="T40" s="57">
        <f>R40*S40*$E$24</f>
        <v>0</v>
      </c>
      <c r="U40" s="89">
        <f t="shared" si="11"/>
        <v>0</v>
      </c>
    </row>
    <row r="41" spans="2:21" ht="12.75" customHeight="1" thickBot="1">
      <c r="B41" s="168"/>
      <c r="C41" s="13"/>
      <c r="D41" s="171">
        <f>D40*($I$21+I26+I17+$I$15)</f>
        <v>152.5</v>
      </c>
      <c r="E41" s="171">
        <f>E40*($I$21+I27+I18+$I$15)</f>
        <v>168.525</v>
      </c>
      <c r="F41" s="172">
        <f>F40*($I$21+I28+I20+$I$15)</f>
        <v>163.35</v>
      </c>
      <c r="M41" s="45" t="s">
        <v>7</v>
      </c>
      <c r="N41" s="46">
        <f t="shared" si="6"/>
        <v>826.6331658291457</v>
      </c>
      <c r="O41" s="46">
        <f t="shared" si="7"/>
        <v>35152.57537688442</v>
      </c>
      <c r="P41" s="47">
        <f t="shared" si="8"/>
        <v>0</v>
      </c>
      <c r="Q41" s="47">
        <f t="shared" si="9"/>
        <v>35152.57537688442</v>
      </c>
      <c r="R41" s="48">
        <v>200</v>
      </c>
      <c r="S41" s="49">
        <f t="shared" si="10"/>
        <v>129.04727645032307</v>
      </c>
      <c r="T41" s="57">
        <f>R41*S41*$E$24</f>
        <v>25809.455290064612</v>
      </c>
      <c r="U41" s="89">
        <f t="shared" si="11"/>
        <v>158.9525370094361</v>
      </c>
    </row>
    <row r="42" spans="2:21" ht="12.75" customHeight="1">
      <c r="B42" s="7"/>
      <c r="C42" s="7"/>
      <c r="D42" s="7"/>
      <c r="E42" s="7"/>
      <c r="F42" s="7"/>
      <c r="M42" s="45" t="s">
        <v>15</v>
      </c>
      <c r="N42" s="46">
        <f t="shared" si="6"/>
        <v>346.73366834170855</v>
      </c>
      <c r="O42" s="46">
        <f t="shared" si="7"/>
        <v>14744.849246231155</v>
      </c>
      <c r="P42" s="47">
        <f t="shared" si="8"/>
        <v>0</v>
      </c>
      <c r="Q42" s="47">
        <f t="shared" si="9"/>
        <v>14744.849246231155</v>
      </c>
      <c r="R42" s="48">
        <v>208</v>
      </c>
      <c r="S42" s="49">
        <f t="shared" si="10"/>
        <v>54.12925273600177</v>
      </c>
      <c r="T42" s="57">
        <f>R42*S42*$E$24</f>
        <v>11258.884569088368</v>
      </c>
      <c r="U42" s="89">
        <f t="shared" si="11"/>
        <v>149.87094821490274</v>
      </c>
    </row>
    <row r="43" spans="2:21" ht="12.75" customHeight="1">
      <c r="B43" s="201" t="s">
        <v>56</v>
      </c>
      <c r="C43" s="202"/>
      <c r="D43" s="202"/>
      <c r="E43" s="203"/>
      <c r="F43" s="7"/>
      <c r="G43" s="201" t="s">
        <v>57</v>
      </c>
      <c r="H43" s="202"/>
      <c r="I43" s="203"/>
      <c r="M43" s="45" t="s">
        <v>11</v>
      </c>
      <c r="N43" s="46">
        <f t="shared" si="6"/>
        <v>826.6331658291457</v>
      </c>
      <c r="O43" s="46">
        <f t="shared" si="7"/>
        <v>35152.57537688442</v>
      </c>
      <c r="P43" s="47">
        <f t="shared" si="8"/>
        <v>0</v>
      </c>
      <c r="Q43" s="47">
        <f t="shared" si="9"/>
        <v>35152.57537688442</v>
      </c>
      <c r="R43" s="48">
        <v>216</v>
      </c>
      <c r="S43" s="49">
        <f t="shared" si="10"/>
        <v>129.04727645032307</v>
      </c>
      <c r="T43" s="57">
        <f>R43*S43*$E$24</f>
        <v>27874.211713269782</v>
      </c>
      <c r="U43" s="89">
        <f t="shared" si="11"/>
        <v>141.6223611585986</v>
      </c>
    </row>
    <row r="44" spans="13:21" ht="12.75" customHeight="1" thickBot="1">
      <c r="M44" s="45" t="s">
        <v>8</v>
      </c>
      <c r="N44" s="46">
        <f t="shared" si="6"/>
        <v>0</v>
      </c>
      <c r="O44" s="46">
        <f t="shared" si="7"/>
        <v>0</v>
      </c>
      <c r="P44" s="47">
        <f t="shared" si="8"/>
        <v>0</v>
      </c>
      <c r="Q44" s="47">
        <f t="shared" si="9"/>
        <v>0</v>
      </c>
      <c r="R44" s="48">
        <v>10</v>
      </c>
      <c r="S44" s="49">
        <f t="shared" si="10"/>
        <v>0</v>
      </c>
      <c r="T44" s="57">
        <f>R44*S44*$E$24</f>
        <v>0</v>
      </c>
      <c r="U44" s="89">
        <f t="shared" si="11"/>
        <v>0</v>
      </c>
    </row>
    <row r="45" spans="2:21" ht="12.75" customHeight="1" thickBot="1">
      <c r="B45" s="144" t="s">
        <v>26</v>
      </c>
      <c r="C45" s="145" t="s">
        <v>35</v>
      </c>
      <c r="D45" s="145" t="s">
        <v>30</v>
      </c>
      <c r="E45" s="146" t="s">
        <v>23</v>
      </c>
      <c r="F45" s="147"/>
      <c r="G45" s="148" t="s">
        <v>36</v>
      </c>
      <c r="H45" s="149" t="s">
        <v>5</v>
      </c>
      <c r="I45" s="149" t="s">
        <v>24</v>
      </c>
      <c r="M45" s="50" t="s">
        <v>16</v>
      </c>
      <c r="N45" s="87">
        <f t="shared" si="6"/>
        <v>0</v>
      </c>
      <c r="O45" s="87">
        <f t="shared" si="7"/>
        <v>0</v>
      </c>
      <c r="P45" s="88">
        <f t="shared" si="8"/>
        <v>0</v>
      </c>
      <c r="Q45" s="88">
        <f t="shared" si="9"/>
        <v>0</v>
      </c>
      <c r="R45" s="51">
        <v>30</v>
      </c>
      <c r="S45" s="52">
        <f t="shared" si="10"/>
        <v>0</v>
      </c>
      <c r="T45" s="57">
        <f>R45*S45*$E$24</f>
        <v>0</v>
      </c>
      <c r="U45" s="89">
        <f t="shared" si="11"/>
        <v>0</v>
      </c>
    </row>
    <row r="46" spans="2:21" ht="12.75" customHeight="1" thickBot="1">
      <c r="B46" s="150" t="s">
        <v>0</v>
      </c>
      <c r="C46" s="151">
        <f>C12*C38</f>
        <v>85050</v>
      </c>
      <c r="D46" s="141">
        <f>IF($I$11="剣",$B$38,0)</f>
        <v>0</v>
      </c>
      <c r="E46" s="152">
        <f aca="true" t="shared" si="12" ref="E46:E52">(C46+D46)/($C$53+$D$53)</f>
        <v>0.3922409618550853</v>
      </c>
      <c r="F46" s="7"/>
      <c r="G46" s="153" t="s">
        <v>0</v>
      </c>
      <c r="H46" s="154">
        <f aca="true" t="shared" si="13" ref="H46:H54">E12</f>
        <v>0</v>
      </c>
      <c r="I46" s="169">
        <f aca="true" t="shared" si="14" ref="I46:I54">H46/$H$55</f>
        <v>0</v>
      </c>
      <c r="M46" s="53" t="s">
        <v>18</v>
      </c>
      <c r="N46" s="131">
        <f>SUM(N37:N45)</f>
        <v>2000</v>
      </c>
      <c r="O46" s="71">
        <f>SUM(O37:O45)</f>
        <v>85050</v>
      </c>
      <c r="P46" s="71">
        <f t="shared" si="8"/>
        <v>0</v>
      </c>
      <c r="Q46" s="132">
        <f t="shared" si="9"/>
        <v>85050</v>
      </c>
      <c r="R46" s="133"/>
      <c r="S46" s="134">
        <f>SUM(S37:S45)</f>
        <v>312.2238056366479</v>
      </c>
      <c r="T46" s="135">
        <f>SUM(T37:T45)</f>
        <v>64942.551572422766</v>
      </c>
      <c r="U46" s="136">
        <f t="shared" si="11"/>
        <v>149.87094821490274</v>
      </c>
    </row>
    <row r="47" spans="2:21" ht="12.75" customHeight="1" thickBot="1">
      <c r="B47" s="150" t="s">
        <v>2</v>
      </c>
      <c r="C47" s="151">
        <f>C13*D38</f>
        <v>0</v>
      </c>
      <c r="D47" s="141">
        <f>IF($I$11="槍",$B$38,0)</f>
        <v>3371</v>
      </c>
      <c r="E47" s="152">
        <f t="shared" si="12"/>
        <v>0.015546669987225073</v>
      </c>
      <c r="F47" s="7"/>
      <c r="G47" s="153" t="s">
        <v>2</v>
      </c>
      <c r="H47" s="154">
        <f t="shared" si="13"/>
        <v>0</v>
      </c>
      <c r="I47" s="169">
        <f t="shared" si="14"/>
        <v>0</v>
      </c>
      <c r="M47" s="199" t="s">
        <v>2</v>
      </c>
      <c r="N47" s="91" t="s">
        <v>65</v>
      </c>
      <c r="O47" s="91" t="s">
        <v>37</v>
      </c>
      <c r="P47" s="92" t="s">
        <v>22</v>
      </c>
      <c r="Q47" s="92" t="s">
        <v>53</v>
      </c>
      <c r="R47" s="92" t="s">
        <v>27</v>
      </c>
      <c r="S47" s="92" t="s">
        <v>28</v>
      </c>
      <c r="T47" s="93" t="s">
        <v>17</v>
      </c>
      <c r="U47" s="94"/>
    </row>
    <row r="48" spans="2:21" ht="12.75" customHeight="1">
      <c r="B48" s="150" t="s">
        <v>3</v>
      </c>
      <c r="C48" s="151">
        <f>C14*E38</f>
        <v>0</v>
      </c>
      <c r="D48" s="141">
        <f>IF($I$11="弓",$B$38,0)</f>
        <v>0</v>
      </c>
      <c r="E48" s="152">
        <f t="shared" si="12"/>
        <v>0</v>
      </c>
      <c r="F48" s="7"/>
      <c r="G48" s="153" t="s">
        <v>3</v>
      </c>
      <c r="H48" s="154">
        <f t="shared" si="13"/>
        <v>0</v>
      </c>
      <c r="I48" s="169">
        <f t="shared" si="14"/>
        <v>0</v>
      </c>
      <c r="M48" s="90" t="s">
        <v>12</v>
      </c>
      <c r="N48" s="54">
        <f aca="true" t="shared" si="15" ref="N48:N56">$C$13*I46</f>
        <v>0</v>
      </c>
      <c r="O48" s="54">
        <f aca="true" t="shared" si="16" ref="O48:O56">$C$47*I46</f>
        <v>0</v>
      </c>
      <c r="P48" s="55">
        <f aca="true" t="shared" si="17" ref="P48:P56">$D$47*I46</f>
        <v>0</v>
      </c>
      <c r="Q48" s="55">
        <f aca="true" t="shared" si="18" ref="Q48:Q56">O48+P48</f>
        <v>0</v>
      </c>
      <c r="R48" s="43">
        <v>10</v>
      </c>
      <c r="S48" s="44">
        <f aca="true" t="shared" si="19" ref="S48:S56">H46*$E$47</f>
        <v>0</v>
      </c>
      <c r="T48" s="56">
        <f>R48*S48*$E$24</f>
        <v>0</v>
      </c>
      <c r="U48" s="69">
        <f aca="true" t="shared" si="20" ref="U48:U57">IF(T48&lt;=Q48,0,100*(T48/Q48)^(3/2))+IF(T48&gt;=Q48,0,100*(Q48/T48)^(3/2))</f>
        <v>0</v>
      </c>
    </row>
    <row r="49" spans="2:21" ht="12.75" customHeight="1">
      <c r="B49" s="150" t="s">
        <v>4</v>
      </c>
      <c r="C49" s="151">
        <f>C15*F38</f>
        <v>0</v>
      </c>
      <c r="D49" s="141">
        <f>IF($I$11="騎馬",$B$38,0)</f>
        <v>0</v>
      </c>
      <c r="E49" s="152">
        <f t="shared" si="12"/>
        <v>0</v>
      </c>
      <c r="F49" s="7"/>
      <c r="G49" s="153" t="s">
        <v>4</v>
      </c>
      <c r="H49" s="154">
        <f t="shared" si="13"/>
        <v>0</v>
      </c>
      <c r="I49" s="169">
        <f t="shared" si="14"/>
        <v>0</v>
      </c>
      <c r="M49" s="45" t="s">
        <v>13</v>
      </c>
      <c r="N49" s="46">
        <f t="shared" si="15"/>
        <v>0</v>
      </c>
      <c r="O49" s="46">
        <f t="shared" si="16"/>
        <v>0</v>
      </c>
      <c r="P49" s="47">
        <f t="shared" si="17"/>
        <v>0</v>
      </c>
      <c r="Q49" s="47">
        <f t="shared" si="18"/>
        <v>0</v>
      </c>
      <c r="R49" s="48">
        <v>40</v>
      </c>
      <c r="S49" s="49">
        <f t="shared" si="19"/>
        <v>0</v>
      </c>
      <c r="T49" s="57">
        <f>R49*S49*$E$24</f>
        <v>0</v>
      </c>
      <c r="U49" s="69">
        <f t="shared" si="20"/>
        <v>0</v>
      </c>
    </row>
    <row r="50" spans="2:21" ht="12.75" customHeight="1">
      <c r="B50" s="150" t="s">
        <v>76</v>
      </c>
      <c r="C50" s="151">
        <f>C16*D41</f>
        <v>61000</v>
      </c>
      <c r="D50" s="155"/>
      <c r="E50" s="152">
        <f t="shared" si="12"/>
        <v>0.28132508727995537</v>
      </c>
      <c r="F50" s="7"/>
      <c r="G50" s="153" t="s">
        <v>76</v>
      </c>
      <c r="H50" s="154">
        <f t="shared" si="13"/>
        <v>329</v>
      </c>
      <c r="I50" s="169">
        <f t="shared" si="14"/>
        <v>0.41331658291457285</v>
      </c>
      <c r="M50" s="45" t="s">
        <v>14</v>
      </c>
      <c r="N50" s="46">
        <f t="shared" si="15"/>
        <v>0</v>
      </c>
      <c r="O50" s="46">
        <f t="shared" si="16"/>
        <v>0</v>
      </c>
      <c r="P50" s="47">
        <f t="shared" si="17"/>
        <v>0</v>
      </c>
      <c r="Q50" s="47">
        <f t="shared" si="18"/>
        <v>0</v>
      </c>
      <c r="R50" s="48">
        <v>58</v>
      </c>
      <c r="S50" s="49">
        <f t="shared" si="19"/>
        <v>0</v>
      </c>
      <c r="T50" s="57">
        <f>R50*S50*$E$24</f>
        <v>0</v>
      </c>
      <c r="U50" s="69">
        <f t="shared" si="20"/>
        <v>0</v>
      </c>
    </row>
    <row r="51" spans="2:21" ht="12.75" customHeight="1">
      <c r="B51" s="150" t="s">
        <v>81</v>
      </c>
      <c r="C51" s="151">
        <f>C17*E41</f>
        <v>67410</v>
      </c>
      <c r="D51" s="155"/>
      <c r="E51" s="152">
        <f t="shared" si="12"/>
        <v>0.31088728087773426</v>
      </c>
      <c r="F51" s="7"/>
      <c r="G51" s="153" t="s">
        <v>80</v>
      </c>
      <c r="H51" s="154">
        <f t="shared" si="13"/>
        <v>138</v>
      </c>
      <c r="I51" s="169">
        <f t="shared" si="14"/>
        <v>0.17336683417085427</v>
      </c>
      <c r="L51" s="7"/>
      <c r="M51" s="45" t="s">
        <v>10</v>
      </c>
      <c r="N51" s="46">
        <f t="shared" si="15"/>
        <v>0</v>
      </c>
      <c r="O51" s="46">
        <f t="shared" si="16"/>
        <v>0</v>
      </c>
      <c r="P51" s="47">
        <f t="shared" si="17"/>
        <v>0</v>
      </c>
      <c r="Q51" s="47">
        <f t="shared" si="18"/>
        <v>0</v>
      </c>
      <c r="R51" s="48">
        <v>28</v>
      </c>
      <c r="S51" s="49">
        <f t="shared" si="19"/>
        <v>0</v>
      </c>
      <c r="T51" s="57">
        <f>R51*S51*$E$24</f>
        <v>0</v>
      </c>
      <c r="U51" s="69">
        <f t="shared" si="20"/>
        <v>0</v>
      </c>
    </row>
    <row r="52" spans="2:21" ht="12.75" customHeight="1">
      <c r="B52" s="150" t="s">
        <v>78</v>
      </c>
      <c r="C52" s="151">
        <f>C18*F41</f>
        <v>0</v>
      </c>
      <c r="D52" s="155"/>
      <c r="E52" s="152">
        <f t="shared" si="12"/>
        <v>0</v>
      </c>
      <c r="F52" s="7"/>
      <c r="G52" s="153" t="s">
        <v>20</v>
      </c>
      <c r="H52" s="154">
        <f t="shared" si="13"/>
        <v>329</v>
      </c>
      <c r="I52" s="169">
        <f t="shared" si="14"/>
        <v>0.41331658291457285</v>
      </c>
      <c r="L52" s="7"/>
      <c r="M52" s="45" t="s">
        <v>7</v>
      </c>
      <c r="N52" s="46">
        <f t="shared" si="15"/>
        <v>0</v>
      </c>
      <c r="O52" s="46">
        <f t="shared" si="16"/>
        <v>0</v>
      </c>
      <c r="P52" s="47">
        <f t="shared" si="17"/>
        <v>1393.290201005025</v>
      </c>
      <c r="Q52" s="47">
        <f t="shared" si="18"/>
        <v>1393.290201005025</v>
      </c>
      <c r="R52" s="48">
        <v>100</v>
      </c>
      <c r="S52" s="49">
        <f t="shared" si="19"/>
        <v>5.114854425797049</v>
      </c>
      <c r="T52" s="57">
        <f>R52*S52*$E$24</f>
        <v>511.48544257970497</v>
      </c>
      <c r="U52" s="69">
        <f t="shared" si="20"/>
        <v>449.58566722471164</v>
      </c>
    </row>
    <row r="53" spans="2:21" ht="12.75" customHeight="1" thickBot="1">
      <c r="B53" s="156"/>
      <c r="C53" s="157">
        <f>SUM(C46:C52)</f>
        <v>213460</v>
      </c>
      <c r="D53" s="157">
        <f>SUM(D46:D52)</f>
        <v>3371</v>
      </c>
      <c r="E53" s="158">
        <f>SUM(E46:E52)</f>
        <v>1</v>
      </c>
      <c r="F53" s="7"/>
      <c r="G53" s="153" t="s">
        <v>8</v>
      </c>
      <c r="H53" s="154">
        <f t="shared" si="13"/>
        <v>0</v>
      </c>
      <c r="I53" s="169">
        <f t="shared" si="14"/>
        <v>0</v>
      </c>
      <c r="M53" s="45" t="s">
        <v>15</v>
      </c>
      <c r="N53" s="46">
        <f t="shared" si="15"/>
        <v>0</v>
      </c>
      <c r="O53" s="46">
        <f t="shared" si="16"/>
        <v>0</v>
      </c>
      <c r="P53" s="47">
        <f t="shared" si="17"/>
        <v>584.4195979899498</v>
      </c>
      <c r="Q53" s="47">
        <f t="shared" si="18"/>
        <v>584.4195979899498</v>
      </c>
      <c r="R53" s="48">
        <v>145</v>
      </c>
      <c r="S53" s="49">
        <f t="shared" si="19"/>
        <v>2.14544045823706</v>
      </c>
      <c r="T53" s="57">
        <f>R53*S53*$E$24</f>
        <v>311.0888664443737</v>
      </c>
      <c r="U53" s="69">
        <f t="shared" si="20"/>
        <v>257.4900515175176</v>
      </c>
    </row>
    <row r="54" spans="2:21" ht="12.75" customHeight="1">
      <c r="B54" s="7"/>
      <c r="C54" s="7"/>
      <c r="D54" s="7"/>
      <c r="E54" s="7"/>
      <c r="F54" s="7"/>
      <c r="G54" s="153" t="s">
        <v>16</v>
      </c>
      <c r="H54" s="154">
        <f t="shared" si="13"/>
        <v>0</v>
      </c>
      <c r="I54" s="169">
        <f t="shared" si="14"/>
        <v>0</v>
      </c>
      <c r="M54" s="45" t="s">
        <v>11</v>
      </c>
      <c r="N54" s="46">
        <f t="shared" si="15"/>
        <v>0</v>
      </c>
      <c r="O54" s="46">
        <f t="shared" si="16"/>
        <v>0</v>
      </c>
      <c r="P54" s="47">
        <f t="shared" si="17"/>
        <v>1393.290201005025</v>
      </c>
      <c r="Q54" s="47">
        <f t="shared" si="18"/>
        <v>1393.290201005025</v>
      </c>
      <c r="R54" s="48">
        <v>70</v>
      </c>
      <c r="S54" s="49">
        <f t="shared" si="19"/>
        <v>5.114854425797049</v>
      </c>
      <c r="T54" s="57">
        <f>R54*S54*$E$24</f>
        <v>358.0398098057935</v>
      </c>
      <c r="U54" s="69">
        <f t="shared" si="20"/>
        <v>767.6537883052396</v>
      </c>
    </row>
    <row r="55" spans="5:21" ht="12.75" customHeight="1" thickBot="1">
      <c r="E55" s="7"/>
      <c r="F55" s="7"/>
      <c r="G55" s="159" t="s">
        <v>9</v>
      </c>
      <c r="H55" s="160">
        <f>SUM(H46:H54)</f>
        <v>796</v>
      </c>
      <c r="I55" s="170">
        <f>SUM(I46:I54)</f>
        <v>1</v>
      </c>
      <c r="M55" s="45" t="s">
        <v>8</v>
      </c>
      <c r="N55" s="46">
        <f t="shared" si="15"/>
        <v>0</v>
      </c>
      <c r="O55" s="46">
        <f t="shared" si="16"/>
        <v>0</v>
      </c>
      <c r="P55" s="47">
        <f t="shared" si="17"/>
        <v>0</v>
      </c>
      <c r="Q55" s="47">
        <f t="shared" si="18"/>
        <v>0</v>
      </c>
      <c r="R55" s="48">
        <v>10</v>
      </c>
      <c r="S55" s="49">
        <f t="shared" si="19"/>
        <v>0</v>
      </c>
      <c r="T55" s="57">
        <f>R55*S55*$E$24</f>
        <v>0</v>
      </c>
      <c r="U55" s="69">
        <f t="shared" si="20"/>
        <v>0</v>
      </c>
    </row>
    <row r="56" spans="13:21" ht="12.75" customHeight="1" thickBot="1">
      <c r="M56" s="50" t="s">
        <v>16</v>
      </c>
      <c r="N56" s="87">
        <f t="shared" si="15"/>
        <v>0</v>
      </c>
      <c r="O56" s="87">
        <f t="shared" si="16"/>
        <v>0</v>
      </c>
      <c r="P56" s="88">
        <f t="shared" si="17"/>
        <v>0</v>
      </c>
      <c r="Q56" s="88">
        <f t="shared" si="18"/>
        <v>0</v>
      </c>
      <c r="R56" s="51">
        <v>10</v>
      </c>
      <c r="S56" s="52">
        <f t="shared" si="19"/>
        <v>0</v>
      </c>
      <c r="T56" s="58">
        <f>R56*S56*$E$24</f>
        <v>0</v>
      </c>
      <c r="U56" s="69">
        <f t="shared" si="20"/>
        <v>0</v>
      </c>
    </row>
    <row r="57" spans="13:21" ht="12.75" customHeight="1" thickBot="1">
      <c r="M57" s="53" t="s">
        <v>18</v>
      </c>
      <c r="N57" s="131"/>
      <c r="O57" s="71">
        <f>SUM(O48:O56)</f>
        <v>0</v>
      </c>
      <c r="P57" s="71">
        <f>SUM(P48:P56)</f>
        <v>3371</v>
      </c>
      <c r="Q57" s="132">
        <f>SUM(Q47:Q56)</f>
        <v>3371</v>
      </c>
      <c r="R57" s="133"/>
      <c r="S57" s="134">
        <f>SUM(S48:S56)</f>
        <v>12.375149309831158</v>
      </c>
      <c r="T57" s="135">
        <f>SUM(T47:T56)</f>
        <v>1180.6141188298723</v>
      </c>
      <c r="U57" s="136">
        <f t="shared" si="20"/>
        <v>482.476505434155</v>
      </c>
    </row>
    <row r="58" spans="13:21" ht="12.75" customHeight="1" thickBot="1">
      <c r="M58" s="199" t="s">
        <v>3</v>
      </c>
      <c r="N58" s="91" t="s">
        <v>65</v>
      </c>
      <c r="O58" s="91" t="s">
        <v>37</v>
      </c>
      <c r="P58" s="92" t="s">
        <v>22</v>
      </c>
      <c r="Q58" s="92" t="s">
        <v>53</v>
      </c>
      <c r="R58" s="92" t="s">
        <v>27</v>
      </c>
      <c r="S58" s="92" t="s">
        <v>28</v>
      </c>
      <c r="T58" s="93" t="s">
        <v>17</v>
      </c>
      <c r="U58" s="94"/>
    </row>
    <row r="59" spans="13:21" ht="12.75" customHeight="1">
      <c r="M59" s="90" t="s">
        <v>12</v>
      </c>
      <c r="N59" s="54">
        <f aca="true" t="shared" si="21" ref="N59:N67">$C$14*I46</f>
        <v>0</v>
      </c>
      <c r="O59" s="54">
        <f aca="true" t="shared" si="22" ref="O59:O67">$C$48*I46</f>
        <v>0</v>
      </c>
      <c r="P59" s="55">
        <f aca="true" t="shared" si="23" ref="P59:P67">$D$48*I46</f>
        <v>0</v>
      </c>
      <c r="Q59" s="55">
        <f aca="true" t="shared" si="24" ref="Q59:Q67">O59+P59</f>
        <v>0</v>
      </c>
      <c r="R59" s="43">
        <v>10</v>
      </c>
      <c r="S59" s="44">
        <f aca="true" t="shared" si="25" ref="S59:S67">H46*$E$48</f>
        <v>0</v>
      </c>
      <c r="T59" s="56">
        <f>R59*S59*$E$24</f>
        <v>0</v>
      </c>
      <c r="U59" s="89">
        <f aca="true" t="shared" si="26" ref="U59:U68">IF(T59&lt;=Q59,0,100*(T59/Q59)^(3/2))+IF(T59&gt;=Q59,0,100*(Q59/T59)^(3/2))</f>
        <v>0</v>
      </c>
    </row>
    <row r="60" spans="13:21" ht="12.75" customHeight="1">
      <c r="M60" s="45" t="s">
        <v>13</v>
      </c>
      <c r="N60" s="46">
        <f t="shared" si="21"/>
        <v>0</v>
      </c>
      <c r="O60" s="46">
        <f t="shared" si="22"/>
        <v>0</v>
      </c>
      <c r="P60" s="47">
        <f t="shared" si="23"/>
        <v>0</v>
      </c>
      <c r="Q60" s="47">
        <f t="shared" si="24"/>
        <v>0</v>
      </c>
      <c r="R60" s="48">
        <v>25</v>
      </c>
      <c r="S60" s="49">
        <f t="shared" si="25"/>
        <v>0</v>
      </c>
      <c r="T60" s="57">
        <f>R60*S60*$E$24</f>
        <v>0</v>
      </c>
      <c r="U60" s="89">
        <f t="shared" si="26"/>
        <v>0</v>
      </c>
    </row>
    <row r="61" spans="13:21" ht="12.75" customHeight="1">
      <c r="M61" s="45" t="s">
        <v>14</v>
      </c>
      <c r="N61" s="46">
        <f t="shared" si="21"/>
        <v>0</v>
      </c>
      <c r="O61" s="46">
        <f t="shared" si="22"/>
        <v>0</v>
      </c>
      <c r="P61" s="47">
        <f t="shared" si="23"/>
        <v>0</v>
      </c>
      <c r="Q61" s="47">
        <f t="shared" si="24"/>
        <v>0</v>
      </c>
      <c r="R61" s="48">
        <v>42</v>
      </c>
      <c r="S61" s="49">
        <f t="shared" si="25"/>
        <v>0</v>
      </c>
      <c r="T61" s="57">
        <f>R61*S61*$E$24</f>
        <v>0</v>
      </c>
      <c r="U61" s="89">
        <f t="shared" si="26"/>
        <v>0</v>
      </c>
    </row>
    <row r="62" spans="13:21" ht="12.75" customHeight="1">
      <c r="M62" s="45" t="s">
        <v>10</v>
      </c>
      <c r="N62" s="46">
        <f t="shared" si="21"/>
        <v>0</v>
      </c>
      <c r="O62" s="46">
        <f t="shared" si="22"/>
        <v>0</v>
      </c>
      <c r="P62" s="47">
        <f t="shared" si="23"/>
        <v>0</v>
      </c>
      <c r="Q62" s="47">
        <f t="shared" si="24"/>
        <v>0</v>
      </c>
      <c r="R62" s="48">
        <v>60</v>
      </c>
      <c r="S62" s="49">
        <f t="shared" si="25"/>
        <v>0</v>
      </c>
      <c r="T62" s="57">
        <f>R62*S62*$E$24</f>
        <v>0</v>
      </c>
      <c r="U62" s="89">
        <f t="shared" si="26"/>
        <v>0</v>
      </c>
    </row>
    <row r="63" spans="13:21" ht="12.75" customHeight="1">
      <c r="M63" s="45" t="s">
        <v>7</v>
      </c>
      <c r="N63" s="46">
        <f t="shared" si="21"/>
        <v>0</v>
      </c>
      <c r="O63" s="46">
        <f t="shared" si="22"/>
        <v>0</v>
      </c>
      <c r="P63" s="47">
        <f t="shared" si="23"/>
        <v>0</v>
      </c>
      <c r="Q63" s="47">
        <f t="shared" si="24"/>
        <v>0</v>
      </c>
      <c r="R63" s="48">
        <v>63</v>
      </c>
      <c r="S63" s="49">
        <f t="shared" si="25"/>
        <v>0</v>
      </c>
      <c r="T63" s="57">
        <f>R63*S63*$E$24</f>
        <v>0</v>
      </c>
      <c r="U63" s="89">
        <f t="shared" si="26"/>
        <v>0</v>
      </c>
    </row>
    <row r="64" spans="13:21" ht="12.75" customHeight="1">
      <c r="M64" s="45" t="s">
        <v>15</v>
      </c>
      <c r="N64" s="46">
        <f t="shared" si="21"/>
        <v>0</v>
      </c>
      <c r="O64" s="46">
        <f t="shared" si="22"/>
        <v>0</v>
      </c>
      <c r="P64" s="47">
        <f t="shared" si="23"/>
        <v>0</v>
      </c>
      <c r="Q64" s="47">
        <f t="shared" si="24"/>
        <v>0</v>
      </c>
      <c r="R64" s="48">
        <v>105</v>
      </c>
      <c r="S64" s="49">
        <f t="shared" si="25"/>
        <v>0</v>
      </c>
      <c r="T64" s="57">
        <f>R64*S64*$E$24</f>
        <v>0</v>
      </c>
      <c r="U64" s="89">
        <f t="shared" si="26"/>
        <v>0</v>
      </c>
    </row>
    <row r="65" spans="13:21" ht="12.75" customHeight="1">
      <c r="M65" s="45" t="s">
        <v>11</v>
      </c>
      <c r="N65" s="46">
        <f t="shared" si="21"/>
        <v>0</v>
      </c>
      <c r="O65" s="46">
        <f t="shared" si="22"/>
        <v>0</v>
      </c>
      <c r="P65" s="47">
        <f t="shared" si="23"/>
        <v>0</v>
      </c>
      <c r="Q65" s="47">
        <f t="shared" si="24"/>
        <v>0</v>
      </c>
      <c r="R65" s="48">
        <v>150</v>
      </c>
      <c r="S65" s="49">
        <f t="shared" si="25"/>
        <v>0</v>
      </c>
      <c r="T65" s="57">
        <f>R65*S65*$E$24</f>
        <v>0</v>
      </c>
      <c r="U65" s="89">
        <f t="shared" si="26"/>
        <v>0</v>
      </c>
    </row>
    <row r="66" spans="13:21" ht="12.75" customHeight="1">
      <c r="M66" s="45" t="s">
        <v>8</v>
      </c>
      <c r="N66" s="46">
        <f t="shared" si="21"/>
        <v>0</v>
      </c>
      <c r="O66" s="46">
        <f t="shared" si="22"/>
        <v>0</v>
      </c>
      <c r="P66" s="47">
        <f t="shared" si="23"/>
        <v>0</v>
      </c>
      <c r="Q66" s="47">
        <f t="shared" si="24"/>
        <v>0</v>
      </c>
      <c r="R66" s="48">
        <v>5</v>
      </c>
      <c r="S66" s="49">
        <f t="shared" si="25"/>
        <v>0</v>
      </c>
      <c r="T66" s="57">
        <f>R66*S66*$E$24</f>
        <v>0</v>
      </c>
      <c r="U66" s="89">
        <f t="shared" si="26"/>
        <v>0</v>
      </c>
    </row>
    <row r="67" spans="13:21" ht="12.75" customHeight="1" thickBot="1">
      <c r="M67" s="50" t="s">
        <v>16</v>
      </c>
      <c r="N67" s="87">
        <f t="shared" si="21"/>
        <v>0</v>
      </c>
      <c r="O67" s="87">
        <f t="shared" si="22"/>
        <v>0</v>
      </c>
      <c r="P67" s="88">
        <f t="shared" si="23"/>
        <v>0</v>
      </c>
      <c r="Q67" s="88">
        <f t="shared" si="24"/>
        <v>0</v>
      </c>
      <c r="R67" s="51">
        <v>40</v>
      </c>
      <c r="S67" s="52">
        <f t="shared" si="25"/>
        <v>0</v>
      </c>
      <c r="T67" s="58">
        <f>R67*S67*$E$24</f>
        <v>0</v>
      </c>
      <c r="U67" s="89">
        <f t="shared" si="26"/>
        <v>0</v>
      </c>
    </row>
    <row r="68" spans="13:21" ht="12.75" customHeight="1" thickBot="1">
      <c r="M68" s="53" t="s">
        <v>18</v>
      </c>
      <c r="N68" s="131"/>
      <c r="O68" s="71">
        <f>SUM(O59:O67)</f>
        <v>0</v>
      </c>
      <c r="P68" s="71">
        <f>SUM(P59:P67)</f>
        <v>0</v>
      </c>
      <c r="Q68" s="132">
        <f>SUM(Q59:Q67)</f>
        <v>0</v>
      </c>
      <c r="R68" s="133"/>
      <c r="S68" s="134">
        <f>SUM(S59:S67)</f>
        <v>0</v>
      </c>
      <c r="T68" s="135">
        <f>SUM(T58:T67)</f>
        <v>0</v>
      </c>
      <c r="U68" s="136">
        <f t="shared" si="26"/>
        <v>0</v>
      </c>
    </row>
    <row r="69" spans="13:21" ht="12.75" customHeight="1" thickBot="1">
      <c r="M69" s="199" t="s">
        <v>10</v>
      </c>
      <c r="N69" s="91" t="s">
        <v>65</v>
      </c>
      <c r="O69" s="91" t="s">
        <v>37</v>
      </c>
      <c r="P69" s="92" t="s">
        <v>22</v>
      </c>
      <c r="Q69" s="92" t="s">
        <v>53</v>
      </c>
      <c r="R69" s="92" t="s">
        <v>27</v>
      </c>
      <c r="S69" s="92" t="s">
        <v>28</v>
      </c>
      <c r="T69" s="93" t="s">
        <v>17</v>
      </c>
      <c r="U69" s="94"/>
    </row>
    <row r="70" spans="13:21" ht="12.75" customHeight="1">
      <c r="M70" s="90" t="s">
        <v>12</v>
      </c>
      <c r="N70" s="54">
        <f aca="true" t="shared" si="27" ref="N70:N78">$C$15*I46</f>
        <v>0</v>
      </c>
      <c r="O70" s="54">
        <f aca="true" t="shared" si="28" ref="O70:O78">$C$49*I46</f>
        <v>0</v>
      </c>
      <c r="P70" s="55">
        <f aca="true" t="shared" si="29" ref="P70:P78">$D$49*I46</f>
        <v>0</v>
      </c>
      <c r="Q70" s="55">
        <f aca="true" t="shared" si="30" ref="Q70:Q78">O70+P70</f>
        <v>0</v>
      </c>
      <c r="R70" s="43">
        <v>10</v>
      </c>
      <c r="S70" s="44">
        <f aca="true" t="shared" si="31" ref="S70:S78">H46*$E$49</f>
        <v>0</v>
      </c>
      <c r="T70" s="56">
        <f>R70*S70*$E$24</f>
        <v>0</v>
      </c>
      <c r="U70" s="89">
        <f aca="true" t="shared" si="32" ref="U70:U79">IF(T70&lt;=Q70,0,100*(T70/Q70)^(3/2))+IF(T70&gt;=Q70,0,100*(Q70/T70)^(3/2))</f>
        <v>0</v>
      </c>
    </row>
    <row r="71" spans="11:21" ht="12.75" customHeight="1">
      <c r="K71" s="6"/>
      <c r="M71" s="45" t="s">
        <v>13</v>
      </c>
      <c r="N71" s="46">
        <f t="shared" si="27"/>
        <v>0</v>
      </c>
      <c r="O71" s="46">
        <f t="shared" si="28"/>
        <v>0</v>
      </c>
      <c r="P71" s="47">
        <f t="shared" si="29"/>
        <v>0</v>
      </c>
      <c r="Q71" s="47">
        <f t="shared" si="30"/>
        <v>0</v>
      </c>
      <c r="R71" s="48">
        <v>55</v>
      </c>
      <c r="S71" s="49">
        <f t="shared" si="31"/>
        <v>0</v>
      </c>
      <c r="T71" s="57">
        <f>R71*S71*$E$24</f>
        <v>0</v>
      </c>
      <c r="U71" s="89">
        <f t="shared" si="32"/>
        <v>0</v>
      </c>
    </row>
    <row r="72" spans="11:21" ht="12.75" customHeight="1">
      <c r="K72" s="6"/>
      <c r="M72" s="45" t="s">
        <v>14</v>
      </c>
      <c r="N72" s="46">
        <f t="shared" si="27"/>
        <v>0</v>
      </c>
      <c r="O72" s="46">
        <f t="shared" si="28"/>
        <v>0</v>
      </c>
      <c r="P72" s="47">
        <f t="shared" si="29"/>
        <v>0</v>
      </c>
      <c r="Q72" s="47">
        <f t="shared" si="30"/>
        <v>0</v>
      </c>
      <c r="R72" s="48">
        <v>26</v>
      </c>
      <c r="S72" s="49">
        <f t="shared" si="31"/>
        <v>0</v>
      </c>
      <c r="T72" s="57">
        <f>R72*S72*$E$24</f>
        <v>0</v>
      </c>
      <c r="U72" s="89">
        <f t="shared" si="32"/>
        <v>0</v>
      </c>
    </row>
    <row r="73" spans="11:21" ht="12.75" customHeight="1">
      <c r="K73" s="6"/>
      <c r="M73" s="45" t="s">
        <v>10</v>
      </c>
      <c r="N73" s="46">
        <f t="shared" si="27"/>
        <v>0</v>
      </c>
      <c r="O73" s="46">
        <f t="shared" si="28"/>
        <v>0</v>
      </c>
      <c r="P73" s="47">
        <f t="shared" si="29"/>
        <v>0</v>
      </c>
      <c r="Q73" s="47">
        <f t="shared" si="30"/>
        <v>0</v>
      </c>
      <c r="R73" s="48">
        <v>44</v>
      </c>
      <c r="S73" s="49">
        <f t="shared" si="31"/>
        <v>0</v>
      </c>
      <c r="T73" s="57">
        <f>R73*S73*$E$24</f>
        <v>0</v>
      </c>
      <c r="U73" s="89">
        <f t="shared" si="32"/>
        <v>0</v>
      </c>
    </row>
    <row r="74" spans="11:21" ht="12.75" customHeight="1">
      <c r="K74" s="6"/>
      <c r="M74" s="45" t="s">
        <v>7</v>
      </c>
      <c r="N74" s="46">
        <f t="shared" si="27"/>
        <v>0</v>
      </c>
      <c r="O74" s="46">
        <f t="shared" si="28"/>
        <v>0</v>
      </c>
      <c r="P74" s="47">
        <f t="shared" si="29"/>
        <v>0</v>
      </c>
      <c r="Q74" s="47">
        <f t="shared" si="30"/>
        <v>0</v>
      </c>
      <c r="R74" s="48">
        <v>137</v>
      </c>
      <c r="S74" s="49">
        <f t="shared" si="31"/>
        <v>0</v>
      </c>
      <c r="T74" s="57">
        <f>R74*S74*$E$24</f>
        <v>0</v>
      </c>
      <c r="U74" s="89">
        <f t="shared" si="32"/>
        <v>0</v>
      </c>
    </row>
    <row r="75" spans="11:21" ht="12.75" customHeight="1">
      <c r="K75" s="7"/>
      <c r="M75" s="45" t="s">
        <v>15</v>
      </c>
      <c r="N75" s="46">
        <f t="shared" si="27"/>
        <v>0</v>
      </c>
      <c r="O75" s="46">
        <f t="shared" si="28"/>
        <v>0</v>
      </c>
      <c r="P75" s="47">
        <f t="shared" si="29"/>
        <v>0</v>
      </c>
      <c r="Q75" s="47">
        <f t="shared" si="30"/>
        <v>0</v>
      </c>
      <c r="R75" s="48">
        <v>65</v>
      </c>
      <c r="S75" s="49">
        <f t="shared" si="31"/>
        <v>0</v>
      </c>
      <c r="T75" s="57">
        <f>R75*S75*$E$24</f>
        <v>0</v>
      </c>
      <c r="U75" s="89">
        <f t="shared" si="32"/>
        <v>0</v>
      </c>
    </row>
    <row r="76" spans="11:21" ht="12.75" customHeight="1">
      <c r="K76" s="7"/>
      <c r="M76" s="45" t="s">
        <v>11</v>
      </c>
      <c r="N76" s="46">
        <f t="shared" si="27"/>
        <v>0</v>
      </c>
      <c r="O76" s="46">
        <f t="shared" si="28"/>
        <v>0</v>
      </c>
      <c r="P76" s="47">
        <f t="shared" si="29"/>
        <v>0</v>
      </c>
      <c r="Q76" s="47">
        <f t="shared" si="30"/>
        <v>0</v>
      </c>
      <c r="R76" s="48">
        <v>110</v>
      </c>
      <c r="S76" s="49">
        <f t="shared" si="31"/>
        <v>0</v>
      </c>
      <c r="T76" s="57">
        <f>R76*S76*$E$24</f>
        <v>0</v>
      </c>
      <c r="U76" s="89">
        <f t="shared" si="32"/>
        <v>0</v>
      </c>
    </row>
    <row r="77" spans="11:21" ht="12.75" customHeight="1">
      <c r="K77" s="7"/>
      <c r="M77" s="45" t="s">
        <v>8</v>
      </c>
      <c r="N77" s="46">
        <f t="shared" si="27"/>
        <v>0</v>
      </c>
      <c r="O77" s="46">
        <f t="shared" si="28"/>
        <v>0</v>
      </c>
      <c r="P77" s="47">
        <f t="shared" si="29"/>
        <v>0</v>
      </c>
      <c r="Q77" s="47">
        <f t="shared" si="30"/>
        <v>0</v>
      </c>
      <c r="R77" s="48">
        <v>5</v>
      </c>
      <c r="S77" s="49">
        <f t="shared" si="31"/>
        <v>0</v>
      </c>
      <c r="T77" s="57">
        <f>R77*S77*$E$24</f>
        <v>0</v>
      </c>
      <c r="U77" s="89">
        <f t="shared" si="32"/>
        <v>0</v>
      </c>
    </row>
    <row r="78" spans="13:21" ht="12.75" customHeight="1" thickBot="1">
      <c r="M78" s="50" t="s">
        <v>16</v>
      </c>
      <c r="N78" s="87">
        <f t="shared" si="27"/>
        <v>0</v>
      </c>
      <c r="O78" s="87">
        <f t="shared" si="28"/>
        <v>0</v>
      </c>
      <c r="P78" s="88">
        <f t="shared" si="29"/>
        <v>0</v>
      </c>
      <c r="Q78" s="88">
        <f t="shared" si="30"/>
        <v>0</v>
      </c>
      <c r="R78" s="51">
        <v>20</v>
      </c>
      <c r="S78" s="52">
        <f t="shared" si="31"/>
        <v>0</v>
      </c>
      <c r="T78" s="58">
        <f>R78*S78*$E$24</f>
        <v>0</v>
      </c>
      <c r="U78" s="89">
        <f t="shared" si="32"/>
        <v>0</v>
      </c>
    </row>
    <row r="79" spans="13:21" ht="12.75" customHeight="1" thickBot="1">
      <c r="M79" s="53" t="s">
        <v>18</v>
      </c>
      <c r="N79" s="131"/>
      <c r="O79" s="71">
        <f>SUM(O70:O78)</f>
        <v>0</v>
      </c>
      <c r="P79" s="71">
        <f>SUM(P70:P78)</f>
        <v>0</v>
      </c>
      <c r="Q79" s="132">
        <f>SUM(Q70:Q78)</f>
        <v>0</v>
      </c>
      <c r="R79" s="133"/>
      <c r="S79" s="134">
        <f>SUM(S70:S78)</f>
        <v>0</v>
      </c>
      <c r="T79" s="135">
        <f>SUM(T69:T78)</f>
        <v>0</v>
      </c>
      <c r="U79" s="136">
        <f t="shared" si="32"/>
        <v>0</v>
      </c>
    </row>
    <row r="80" spans="13:21" ht="12.75" customHeight="1" thickBot="1">
      <c r="M80" s="199" t="s">
        <v>7</v>
      </c>
      <c r="N80" s="91" t="s">
        <v>65</v>
      </c>
      <c r="O80" s="91" t="s">
        <v>37</v>
      </c>
      <c r="P80" s="92" t="s">
        <v>22</v>
      </c>
      <c r="Q80" s="92" t="s">
        <v>53</v>
      </c>
      <c r="R80" s="92" t="s">
        <v>27</v>
      </c>
      <c r="S80" s="92" t="s">
        <v>28</v>
      </c>
      <c r="T80" s="93" t="s">
        <v>17</v>
      </c>
      <c r="U80" s="94"/>
    </row>
    <row r="81" spans="11:21" ht="12.75" customHeight="1">
      <c r="K81" s="1"/>
      <c r="M81" s="90" t="s">
        <v>12</v>
      </c>
      <c r="N81" s="54">
        <f aca="true" t="shared" si="33" ref="N81:N89">$C$16*I46</f>
        <v>0</v>
      </c>
      <c r="O81" s="54">
        <f aca="true" t="shared" si="34" ref="O81:O89">$C$50*I46</f>
        <v>0</v>
      </c>
      <c r="P81" s="55"/>
      <c r="Q81" s="55">
        <f aca="true" t="shared" si="35" ref="Q81:Q89">O81</f>
        <v>0</v>
      </c>
      <c r="R81" s="43">
        <v>10</v>
      </c>
      <c r="S81" s="44">
        <f aca="true" t="shared" si="36" ref="S81:S89">H46*$E$50</f>
        <v>0</v>
      </c>
      <c r="T81" s="56">
        <f>R81*S81*$E$24</f>
        <v>0</v>
      </c>
      <c r="U81" s="89">
        <f aca="true" t="shared" si="37" ref="U81:U90">IF(T81&lt;=Q81,0,100*(T81/Q81)^(3/2))+IF(T81&gt;=Q81,0,100*(Q81/T81)^(3/2))</f>
        <v>0</v>
      </c>
    </row>
    <row r="82" spans="11:21" s="41" customFormat="1" ht="12.75" customHeight="1">
      <c r="K82" s="42"/>
      <c r="M82" s="45" t="s">
        <v>13</v>
      </c>
      <c r="N82" s="46">
        <f t="shared" si="33"/>
        <v>0</v>
      </c>
      <c r="O82" s="46">
        <f t="shared" si="34"/>
        <v>0</v>
      </c>
      <c r="P82" s="47"/>
      <c r="Q82" s="47">
        <f t="shared" si="35"/>
        <v>0</v>
      </c>
      <c r="R82" s="48">
        <v>40</v>
      </c>
      <c r="S82" s="49">
        <f t="shared" si="36"/>
        <v>0</v>
      </c>
      <c r="T82" s="57">
        <f>R82*S82*$E$24</f>
        <v>0</v>
      </c>
      <c r="U82" s="89">
        <f t="shared" si="37"/>
        <v>0</v>
      </c>
    </row>
    <row r="83" spans="11:21" s="41" customFormat="1" ht="12.75" customHeight="1">
      <c r="K83" s="42"/>
      <c r="M83" s="45" t="s">
        <v>14</v>
      </c>
      <c r="N83" s="46">
        <f t="shared" si="33"/>
        <v>0</v>
      </c>
      <c r="O83" s="46">
        <f t="shared" si="34"/>
        <v>0</v>
      </c>
      <c r="P83" s="47"/>
      <c r="Q83" s="47">
        <f t="shared" si="35"/>
        <v>0</v>
      </c>
      <c r="R83" s="48">
        <v>58</v>
      </c>
      <c r="S83" s="49">
        <f t="shared" si="36"/>
        <v>0</v>
      </c>
      <c r="T83" s="57">
        <f>R83*S83*$E$24</f>
        <v>0</v>
      </c>
      <c r="U83" s="89">
        <f t="shared" si="37"/>
        <v>0</v>
      </c>
    </row>
    <row r="84" spans="11:21" s="41" customFormat="1" ht="12.75" customHeight="1">
      <c r="K84" s="42"/>
      <c r="M84" s="45" t="s">
        <v>10</v>
      </c>
      <c r="N84" s="46">
        <f t="shared" si="33"/>
        <v>0</v>
      </c>
      <c r="O84" s="46">
        <f t="shared" si="34"/>
        <v>0</v>
      </c>
      <c r="P84" s="47"/>
      <c r="Q84" s="47">
        <f t="shared" si="35"/>
        <v>0</v>
      </c>
      <c r="R84" s="48">
        <v>28</v>
      </c>
      <c r="S84" s="49">
        <f t="shared" si="36"/>
        <v>0</v>
      </c>
      <c r="T84" s="57">
        <f>R84*S84*$E$24</f>
        <v>0</v>
      </c>
      <c r="U84" s="89">
        <f t="shared" si="37"/>
        <v>0</v>
      </c>
    </row>
    <row r="85" spans="11:21" s="41" customFormat="1" ht="12.75" customHeight="1">
      <c r="K85" s="42"/>
      <c r="M85" s="45" t="s">
        <v>7</v>
      </c>
      <c r="N85" s="46">
        <f t="shared" si="33"/>
        <v>165.32663316582915</v>
      </c>
      <c r="O85" s="46">
        <f t="shared" si="34"/>
        <v>25212.311557788944</v>
      </c>
      <c r="P85" s="47"/>
      <c r="Q85" s="47">
        <f t="shared" si="35"/>
        <v>25212.311557788944</v>
      </c>
      <c r="R85" s="48">
        <v>100</v>
      </c>
      <c r="S85" s="49">
        <f t="shared" si="36"/>
        <v>92.55595371510532</v>
      </c>
      <c r="T85" s="57">
        <f>R85*S85*$E$24</f>
        <v>9255.595371510532</v>
      </c>
      <c r="U85" s="89">
        <f t="shared" si="37"/>
        <v>449.5856672247118</v>
      </c>
    </row>
    <row r="86" spans="11:21" s="41" customFormat="1" ht="12.75" customHeight="1">
      <c r="K86" s="42"/>
      <c r="M86" s="45" t="s">
        <v>15</v>
      </c>
      <c r="N86" s="46">
        <f t="shared" si="33"/>
        <v>69.34673366834171</v>
      </c>
      <c r="O86" s="46">
        <f t="shared" si="34"/>
        <v>10575.37688442211</v>
      </c>
      <c r="P86" s="47"/>
      <c r="Q86" s="47">
        <f t="shared" si="35"/>
        <v>10575.37688442211</v>
      </c>
      <c r="R86" s="48">
        <v>145</v>
      </c>
      <c r="S86" s="49">
        <f t="shared" si="36"/>
        <v>38.822862044633844</v>
      </c>
      <c r="T86" s="57">
        <f>R86*S86*$E$24</f>
        <v>5629.314996471908</v>
      </c>
      <c r="U86" s="89">
        <f t="shared" si="37"/>
        <v>257.4900515175175</v>
      </c>
    </row>
    <row r="87" spans="11:21" s="41" customFormat="1" ht="12.75" customHeight="1">
      <c r="K87" s="42"/>
      <c r="M87" s="45" t="s">
        <v>11</v>
      </c>
      <c r="N87" s="46">
        <f t="shared" si="33"/>
        <v>165.32663316582915</v>
      </c>
      <c r="O87" s="46">
        <f t="shared" si="34"/>
        <v>25212.311557788944</v>
      </c>
      <c r="P87" s="47"/>
      <c r="Q87" s="47">
        <f t="shared" si="35"/>
        <v>25212.311557788944</v>
      </c>
      <c r="R87" s="48">
        <v>70</v>
      </c>
      <c r="S87" s="49">
        <f t="shared" si="36"/>
        <v>92.55595371510532</v>
      </c>
      <c r="T87" s="57">
        <f>R87*S87*$E$24</f>
        <v>6478.916760057372</v>
      </c>
      <c r="U87" s="89">
        <f t="shared" si="37"/>
        <v>767.6537883052396</v>
      </c>
    </row>
    <row r="88" spans="11:21" s="41" customFormat="1" ht="12.75" customHeight="1">
      <c r="K88" s="42"/>
      <c r="M88" s="45" t="s">
        <v>8</v>
      </c>
      <c r="N88" s="46">
        <f t="shared" si="33"/>
        <v>0</v>
      </c>
      <c r="O88" s="46">
        <f t="shared" si="34"/>
        <v>0</v>
      </c>
      <c r="P88" s="47"/>
      <c r="Q88" s="47">
        <f t="shared" si="35"/>
        <v>0</v>
      </c>
      <c r="R88" s="48">
        <v>10</v>
      </c>
      <c r="S88" s="49">
        <f t="shared" si="36"/>
        <v>0</v>
      </c>
      <c r="T88" s="57">
        <f>R88*S88*$E$24</f>
        <v>0</v>
      </c>
      <c r="U88" s="89">
        <f t="shared" si="37"/>
        <v>0</v>
      </c>
    </row>
    <row r="89" spans="11:21" s="41" customFormat="1" ht="12.75" customHeight="1" thickBot="1">
      <c r="K89" s="42"/>
      <c r="M89" s="50" t="s">
        <v>16</v>
      </c>
      <c r="N89" s="87">
        <f t="shared" si="33"/>
        <v>0</v>
      </c>
      <c r="O89" s="87">
        <f t="shared" si="34"/>
        <v>0</v>
      </c>
      <c r="P89" s="88"/>
      <c r="Q89" s="88">
        <f t="shared" si="35"/>
        <v>0</v>
      </c>
      <c r="R89" s="51">
        <v>10</v>
      </c>
      <c r="S89" s="52">
        <f t="shared" si="36"/>
        <v>0</v>
      </c>
      <c r="T89" s="58">
        <f>R89*S89*$E$24</f>
        <v>0</v>
      </c>
      <c r="U89" s="89">
        <f t="shared" si="37"/>
        <v>0</v>
      </c>
    </row>
    <row r="90" spans="11:21" s="41" customFormat="1" ht="12.75" customHeight="1" thickBot="1">
      <c r="K90" s="42"/>
      <c r="M90" s="53" t="s">
        <v>18</v>
      </c>
      <c r="N90" s="131"/>
      <c r="O90" s="71">
        <f>SUM(O81:O89)</f>
        <v>61000</v>
      </c>
      <c r="P90" s="71"/>
      <c r="Q90" s="132">
        <f>SUM(Q81:Q89)</f>
        <v>61000</v>
      </c>
      <c r="R90" s="133"/>
      <c r="S90" s="134">
        <f>SUM(S81:S89)</f>
        <v>223.93476947484447</v>
      </c>
      <c r="T90" s="135">
        <f>SUM(T81:T89)</f>
        <v>21363.82712803981</v>
      </c>
      <c r="U90" s="136">
        <f t="shared" si="37"/>
        <v>482.476505434155</v>
      </c>
    </row>
    <row r="91" spans="11:21" s="41" customFormat="1" ht="12.75" customHeight="1" thickBot="1">
      <c r="K91" s="42"/>
      <c r="M91" s="199" t="s">
        <v>79</v>
      </c>
      <c r="N91" s="91" t="s">
        <v>65</v>
      </c>
      <c r="O91" s="91" t="s">
        <v>37</v>
      </c>
      <c r="P91" s="92" t="s">
        <v>22</v>
      </c>
      <c r="Q91" s="92" t="s">
        <v>53</v>
      </c>
      <c r="R91" s="92" t="s">
        <v>27</v>
      </c>
      <c r="S91" s="92" t="s">
        <v>28</v>
      </c>
      <c r="T91" s="93" t="s">
        <v>17</v>
      </c>
      <c r="U91" s="94"/>
    </row>
    <row r="92" spans="11:21" s="41" customFormat="1" ht="12.75" customHeight="1">
      <c r="K92" s="42"/>
      <c r="M92" s="90" t="s">
        <v>12</v>
      </c>
      <c r="N92" s="54">
        <f aca="true" t="shared" si="38" ref="N92:N100">$C$17*I46</f>
        <v>0</v>
      </c>
      <c r="O92" s="54">
        <f aca="true" t="shared" si="39" ref="O92:O100">$C$51*I46</f>
        <v>0</v>
      </c>
      <c r="P92" s="55"/>
      <c r="Q92" s="55">
        <f aca="true" t="shared" si="40" ref="Q92:Q100">O92</f>
        <v>0</v>
      </c>
      <c r="R92" s="43">
        <v>10</v>
      </c>
      <c r="S92" s="44">
        <f aca="true" t="shared" si="41" ref="S92:S100">H46*$E$51</f>
        <v>0</v>
      </c>
      <c r="T92" s="56">
        <f>R92*S92*$E$24</f>
        <v>0</v>
      </c>
      <c r="U92" s="89">
        <f aca="true" t="shared" si="42" ref="U92:U100">IF(T92&lt;=Q92,0,100*(T92/Q92)^(3/2))+IF(T92&gt;=Q92,0,100*(Q92/T92)^(3/2))</f>
        <v>0</v>
      </c>
    </row>
    <row r="93" spans="11:21" s="41" customFormat="1" ht="12.75" customHeight="1">
      <c r="K93" s="42"/>
      <c r="M93" s="45" t="s">
        <v>13</v>
      </c>
      <c r="N93" s="46">
        <f t="shared" si="38"/>
        <v>0</v>
      </c>
      <c r="O93" s="46">
        <f t="shared" si="39"/>
        <v>0</v>
      </c>
      <c r="P93" s="47"/>
      <c r="Q93" s="47">
        <f t="shared" si="40"/>
        <v>0</v>
      </c>
      <c r="R93" s="48">
        <v>25</v>
      </c>
      <c r="S93" s="49">
        <f t="shared" si="41"/>
        <v>0</v>
      </c>
      <c r="T93" s="57">
        <f>R93*S93*$E$24</f>
        <v>0</v>
      </c>
      <c r="U93" s="89">
        <f t="shared" si="42"/>
        <v>0</v>
      </c>
    </row>
    <row r="94" spans="11:21" s="41" customFormat="1" ht="12.75" customHeight="1">
      <c r="K94" s="42"/>
      <c r="M94" s="45" t="s">
        <v>14</v>
      </c>
      <c r="N94" s="46">
        <f t="shared" si="38"/>
        <v>0</v>
      </c>
      <c r="O94" s="46">
        <f t="shared" si="39"/>
        <v>0</v>
      </c>
      <c r="P94" s="47"/>
      <c r="Q94" s="47">
        <f t="shared" si="40"/>
        <v>0</v>
      </c>
      <c r="R94" s="48">
        <v>42</v>
      </c>
      <c r="S94" s="49">
        <f t="shared" si="41"/>
        <v>0</v>
      </c>
      <c r="T94" s="57">
        <f>R94*S94*$E$24</f>
        <v>0</v>
      </c>
      <c r="U94" s="89">
        <f t="shared" si="42"/>
        <v>0</v>
      </c>
    </row>
    <row r="95" spans="11:21" s="41" customFormat="1" ht="12.75" customHeight="1">
      <c r="K95" s="42"/>
      <c r="M95" s="45" t="s">
        <v>10</v>
      </c>
      <c r="N95" s="46">
        <f t="shared" si="38"/>
        <v>0</v>
      </c>
      <c r="O95" s="46">
        <f t="shared" si="39"/>
        <v>0</v>
      </c>
      <c r="P95" s="47"/>
      <c r="Q95" s="47">
        <f t="shared" si="40"/>
        <v>0</v>
      </c>
      <c r="R95" s="48">
        <v>60</v>
      </c>
      <c r="S95" s="49">
        <f t="shared" si="41"/>
        <v>0</v>
      </c>
      <c r="T95" s="57">
        <f>R95*S95*$E$24</f>
        <v>0</v>
      </c>
      <c r="U95" s="89">
        <f t="shared" si="42"/>
        <v>0</v>
      </c>
    </row>
    <row r="96" spans="11:21" s="41" customFormat="1" ht="12.75" customHeight="1">
      <c r="K96" s="42"/>
      <c r="M96" s="45" t="s">
        <v>7</v>
      </c>
      <c r="N96" s="46">
        <f t="shared" si="38"/>
        <v>165.32663316582915</v>
      </c>
      <c r="O96" s="46">
        <f t="shared" si="39"/>
        <v>27861.670854271357</v>
      </c>
      <c r="P96" s="47"/>
      <c r="Q96" s="47">
        <f t="shared" si="40"/>
        <v>27861.670854271357</v>
      </c>
      <c r="R96" s="48">
        <v>63</v>
      </c>
      <c r="S96" s="49">
        <f t="shared" si="41"/>
        <v>102.28191540877457</v>
      </c>
      <c r="T96" s="57">
        <f>R96*S96*$E$24</f>
        <v>6443.7606707527975</v>
      </c>
      <c r="U96" s="89">
        <f t="shared" si="42"/>
        <v>899.0868242597354</v>
      </c>
    </row>
    <row r="97" spans="11:21" s="41" customFormat="1" ht="12.75" customHeight="1">
      <c r="K97" s="42"/>
      <c r="M97" s="45" t="s">
        <v>15</v>
      </c>
      <c r="N97" s="46">
        <f t="shared" si="38"/>
        <v>69.34673366834171</v>
      </c>
      <c r="O97" s="46">
        <f t="shared" si="39"/>
        <v>11686.658291457286</v>
      </c>
      <c r="P97" s="47"/>
      <c r="Q97" s="47">
        <f t="shared" si="40"/>
        <v>11686.658291457286</v>
      </c>
      <c r="R97" s="48">
        <v>105</v>
      </c>
      <c r="S97" s="49">
        <f t="shared" si="41"/>
        <v>42.90244476112733</v>
      </c>
      <c r="T97" s="57">
        <f>R97*S97*$E$24</f>
        <v>4504.756699918369</v>
      </c>
      <c r="U97" s="89">
        <f t="shared" si="42"/>
        <v>417.85779565829654</v>
      </c>
    </row>
    <row r="98" spans="11:21" s="41" customFormat="1" ht="12.75" customHeight="1">
      <c r="K98" s="42"/>
      <c r="M98" s="45" t="s">
        <v>11</v>
      </c>
      <c r="N98" s="46">
        <f t="shared" si="38"/>
        <v>165.32663316582915</v>
      </c>
      <c r="O98" s="46">
        <f t="shared" si="39"/>
        <v>27861.670854271357</v>
      </c>
      <c r="P98" s="47"/>
      <c r="Q98" s="47">
        <f t="shared" si="40"/>
        <v>27861.670854271357</v>
      </c>
      <c r="R98" s="48">
        <v>150</v>
      </c>
      <c r="S98" s="49">
        <f t="shared" si="41"/>
        <v>102.28191540877457</v>
      </c>
      <c r="T98" s="57">
        <f>R98*S98*$E$24</f>
        <v>15342.287311316184</v>
      </c>
      <c r="U98" s="89">
        <f t="shared" si="42"/>
        <v>244.72344008205846</v>
      </c>
    </row>
    <row r="99" spans="11:21" s="41" customFormat="1" ht="12.75" customHeight="1">
      <c r="K99" s="42"/>
      <c r="M99" s="45" t="s">
        <v>8</v>
      </c>
      <c r="N99" s="46">
        <f t="shared" si="38"/>
        <v>0</v>
      </c>
      <c r="O99" s="46">
        <f t="shared" si="39"/>
        <v>0</v>
      </c>
      <c r="P99" s="47"/>
      <c r="Q99" s="47">
        <f t="shared" si="40"/>
        <v>0</v>
      </c>
      <c r="R99" s="48">
        <v>5</v>
      </c>
      <c r="S99" s="49">
        <f t="shared" si="41"/>
        <v>0</v>
      </c>
      <c r="T99" s="57">
        <f>R99*S99*$E$24</f>
        <v>0</v>
      </c>
      <c r="U99" s="89">
        <f t="shared" si="42"/>
        <v>0</v>
      </c>
    </row>
    <row r="100" spans="11:21" s="41" customFormat="1" ht="12.75" customHeight="1" thickBot="1">
      <c r="K100" s="42"/>
      <c r="M100" s="50" t="s">
        <v>16</v>
      </c>
      <c r="N100" s="87">
        <f t="shared" si="38"/>
        <v>0</v>
      </c>
      <c r="O100" s="87">
        <f t="shared" si="39"/>
        <v>0</v>
      </c>
      <c r="P100" s="88"/>
      <c r="Q100" s="88">
        <f t="shared" si="40"/>
        <v>0</v>
      </c>
      <c r="R100" s="51">
        <v>40</v>
      </c>
      <c r="S100" s="52">
        <f t="shared" si="41"/>
        <v>0</v>
      </c>
      <c r="T100" s="58">
        <f>R100*S100*$E$24</f>
        <v>0</v>
      </c>
      <c r="U100" s="89">
        <f t="shared" si="42"/>
        <v>0</v>
      </c>
    </row>
    <row r="101" spans="11:21" s="41" customFormat="1" ht="12.75" customHeight="1" thickBot="1">
      <c r="K101" s="42"/>
      <c r="M101" s="53" t="s">
        <v>18</v>
      </c>
      <c r="N101" s="131"/>
      <c r="O101" s="71">
        <f>SUM(O92:O100)</f>
        <v>67410</v>
      </c>
      <c r="P101" s="71"/>
      <c r="Q101" s="132">
        <f>SUM(Q92:Q100)</f>
        <v>67410</v>
      </c>
      <c r="R101" s="133"/>
      <c r="S101" s="134">
        <f>SUM(S92:S100)</f>
        <v>247.46627557867646</v>
      </c>
      <c r="T101" s="135">
        <f>SUM(T92:T100)</f>
        <v>26290.80468198735</v>
      </c>
      <c r="U101" s="136">
        <f>IF(T101&lt;=Q101,0,100*(T101/Q101)^(3/2))+IF(T101&gt;=Q101,0,100*(Q101/T101)^(3/2))</f>
        <v>410.56381723295664</v>
      </c>
    </row>
    <row r="102" spans="11:21" s="41" customFormat="1" ht="12.75" customHeight="1" thickBot="1">
      <c r="K102" s="42"/>
      <c r="M102" s="199" t="s">
        <v>82</v>
      </c>
      <c r="N102" s="91" t="s">
        <v>65</v>
      </c>
      <c r="O102" s="91" t="s">
        <v>37</v>
      </c>
      <c r="P102" s="92" t="s">
        <v>22</v>
      </c>
      <c r="Q102" s="92" t="s">
        <v>53</v>
      </c>
      <c r="R102" s="92" t="s">
        <v>27</v>
      </c>
      <c r="S102" s="92" t="s">
        <v>28</v>
      </c>
      <c r="T102" s="93" t="s">
        <v>17</v>
      </c>
      <c r="U102" s="94"/>
    </row>
    <row r="103" spans="11:21" s="41" customFormat="1" ht="12.75" customHeight="1">
      <c r="K103" s="42"/>
      <c r="M103" s="90" t="s">
        <v>12</v>
      </c>
      <c r="N103" s="54">
        <f aca="true" t="shared" si="43" ref="N103:N111">$C$18*I46</f>
        <v>0</v>
      </c>
      <c r="O103" s="54">
        <f aca="true" t="shared" si="44" ref="O103:O111">$C$52*I46</f>
        <v>0</v>
      </c>
      <c r="P103" s="55"/>
      <c r="Q103" s="55">
        <f aca="true" t="shared" si="45" ref="Q103:Q111">O103</f>
        <v>0</v>
      </c>
      <c r="R103" s="43">
        <v>10</v>
      </c>
      <c r="S103" s="44">
        <f aca="true" t="shared" si="46" ref="S103:S111">H46*$E$52</f>
        <v>0</v>
      </c>
      <c r="T103" s="56">
        <f>R103*S103*$E$24</f>
        <v>0</v>
      </c>
      <c r="U103" s="95">
        <f aca="true" t="shared" si="47" ref="U103:U112">IF(T103&lt;=Q103,0,100*(T103/Q103)^(3/2))+IF(T103&gt;=Q103,0,100*(Q103/T103)^(3/2))</f>
        <v>0</v>
      </c>
    </row>
    <row r="104" spans="11:21" s="41" customFormat="1" ht="12.75" customHeight="1">
      <c r="K104" s="42"/>
      <c r="M104" s="45" t="s">
        <v>13</v>
      </c>
      <c r="N104" s="46">
        <f t="shared" si="43"/>
        <v>0</v>
      </c>
      <c r="O104" s="46">
        <f t="shared" si="44"/>
        <v>0</v>
      </c>
      <c r="P104" s="47"/>
      <c r="Q104" s="47">
        <f t="shared" si="45"/>
        <v>0</v>
      </c>
      <c r="R104" s="48">
        <v>55</v>
      </c>
      <c r="S104" s="49">
        <f t="shared" si="46"/>
        <v>0</v>
      </c>
      <c r="T104" s="57">
        <f>R104*S104*$E$24</f>
        <v>0</v>
      </c>
      <c r="U104" s="95">
        <f t="shared" si="47"/>
        <v>0</v>
      </c>
    </row>
    <row r="105" spans="11:21" s="41" customFormat="1" ht="12.75" customHeight="1">
      <c r="K105" s="42"/>
      <c r="M105" s="45" t="s">
        <v>14</v>
      </c>
      <c r="N105" s="46">
        <f t="shared" si="43"/>
        <v>0</v>
      </c>
      <c r="O105" s="46">
        <f t="shared" si="44"/>
        <v>0</v>
      </c>
      <c r="P105" s="47"/>
      <c r="Q105" s="47">
        <f t="shared" si="45"/>
        <v>0</v>
      </c>
      <c r="R105" s="48">
        <v>26</v>
      </c>
      <c r="S105" s="49">
        <f t="shared" si="46"/>
        <v>0</v>
      </c>
      <c r="T105" s="57">
        <f>R105*S105*$E$24</f>
        <v>0</v>
      </c>
      <c r="U105" s="95">
        <f t="shared" si="47"/>
        <v>0</v>
      </c>
    </row>
    <row r="106" spans="11:21" s="41" customFormat="1" ht="12.75" customHeight="1">
      <c r="K106" s="42"/>
      <c r="M106" s="45" t="s">
        <v>10</v>
      </c>
      <c r="N106" s="46">
        <f t="shared" si="43"/>
        <v>0</v>
      </c>
      <c r="O106" s="46">
        <f t="shared" si="44"/>
        <v>0</v>
      </c>
      <c r="P106" s="47"/>
      <c r="Q106" s="47">
        <f t="shared" si="45"/>
        <v>0</v>
      </c>
      <c r="R106" s="48">
        <v>44</v>
      </c>
      <c r="S106" s="49">
        <f t="shared" si="46"/>
        <v>0</v>
      </c>
      <c r="T106" s="57">
        <f>R106*S106*$E$24</f>
        <v>0</v>
      </c>
      <c r="U106" s="95">
        <f t="shared" si="47"/>
        <v>0</v>
      </c>
    </row>
    <row r="107" spans="11:21" s="41" customFormat="1" ht="12.75" customHeight="1">
      <c r="K107" s="42"/>
      <c r="M107" s="45" t="s">
        <v>7</v>
      </c>
      <c r="N107" s="46">
        <f t="shared" si="43"/>
        <v>0</v>
      </c>
      <c r="O107" s="46">
        <f t="shared" si="44"/>
        <v>0</v>
      </c>
      <c r="P107" s="47"/>
      <c r="Q107" s="47">
        <f t="shared" si="45"/>
        <v>0</v>
      </c>
      <c r="R107" s="48">
        <v>137</v>
      </c>
      <c r="S107" s="49">
        <f t="shared" si="46"/>
        <v>0</v>
      </c>
      <c r="T107" s="57">
        <f>R107*S107*$E$24</f>
        <v>0</v>
      </c>
      <c r="U107" s="95">
        <f t="shared" si="47"/>
        <v>0</v>
      </c>
    </row>
    <row r="108" spans="11:21" s="41" customFormat="1" ht="12.75" customHeight="1">
      <c r="K108" s="42"/>
      <c r="M108" s="45" t="s">
        <v>15</v>
      </c>
      <c r="N108" s="46">
        <f t="shared" si="43"/>
        <v>0</v>
      </c>
      <c r="O108" s="46">
        <f t="shared" si="44"/>
        <v>0</v>
      </c>
      <c r="P108" s="47"/>
      <c r="Q108" s="47">
        <f t="shared" si="45"/>
        <v>0</v>
      </c>
      <c r="R108" s="48">
        <v>65</v>
      </c>
      <c r="S108" s="49">
        <f t="shared" si="46"/>
        <v>0</v>
      </c>
      <c r="T108" s="57">
        <f>R108*S108*$E$24</f>
        <v>0</v>
      </c>
      <c r="U108" s="95">
        <f t="shared" si="47"/>
        <v>0</v>
      </c>
    </row>
    <row r="109" spans="11:21" ht="12.75" customHeight="1">
      <c r="K109" s="1"/>
      <c r="M109" s="45" t="s">
        <v>11</v>
      </c>
      <c r="N109" s="46">
        <f t="shared" si="43"/>
        <v>0</v>
      </c>
      <c r="O109" s="46">
        <f t="shared" si="44"/>
        <v>0</v>
      </c>
      <c r="P109" s="47"/>
      <c r="Q109" s="47">
        <f t="shared" si="45"/>
        <v>0</v>
      </c>
      <c r="R109" s="48">
        <v>110</v>
      </c>
      <c r="S109" s="49">
        <f t="shared" si="46"/>
        <v>0</v>
      </c>
      <c r="T109" s="57">
        <f>R109*S109*$E$24</f>
        <v>0</v>
      </c>
      <c r="U109" s="95">
        <f t="shared" si="47"/>
        <v>0</v>
      </c>
    </row>
    <row r="110" spans="11:21" ht="12.75" customHeight="1">
      <c r="K110" s="1"/>
      <c r="M110" s="45" t="s">
        <v>8</v>
      </c>
      <c r="N110" s="46">
        <f t="shared" si="43"/>
        <v>0</v>
      </c>
      <c r="O110" s="46">
        <f t="shared" si="44"/>
        <v>0</v>
      </c>
      <c r="P110" s="47"/>
      <c r="Q110" s="47">
        <f t="shared" si="45"/>
        <v>0</v>
      </c>
      <c r="R110" s="48">
        <v>5</v>
      </c>
      <c r="S110" s="49">
        <f t="shared" si="46"/>
        <v>0</v>
      </c>
      <c r="T110" s="57">
        <f>R110*S110*$E$24</f>
        <v>0</v>
      </c>
      <c r="U110" s="95">
        <f t="shared" si="47"/>
        <v>0</v>
      </c>
    </row>
    <row r="111" spans="11:21" ht="12.75" customHeight="1" thickBot="1">
      <c r="K111" s="1"/>
      <c r="M111" s="50" t="s">
        <v>16</v>
      </c>
      <c r="N111" s="87">
        <f t="shared" si="43"/>
        <v>0</v>
      </c>
      <c r="O111" s="87">
        <f t="shared" si="44"/>
        <v>0</v>
      </c>
      <c r="P111" s="88"/>
      <c r="Q111" s="88">
        <f t="shared" si="45"/>
        <v>0</v>
      </c>
      <c r="R111" s="51">
        <v>20</v>
      </c>
      <c r="S111" s="52">
        <f t="shared" si="46"/>
        <v>0</v>
      </c>
      <c r="T111" s="58">
        <f>R111*S111*$E$24</f>
        <v>0</v>
      </c>
      <c r="U111" s="95">
        <f t="shared" si="47"/>
        <v>0</v>
      </c>
    </row>
    <row r="112" spans="11:21" ht="14.25" customHeight="1" thickBot="1">
      <c r="K112" s="1"/>
      <c r="M112" s="53" t="s">
        <v>18</v>
      </c>
      <c r="N112" s="131"/>
      <c r="O112" s="71">
        <f>SUM(O103:O111)</f>
        <v>0</v>
      </c>
      <c r="P112" s="71"/>
      <c r="Q112" s="132">
        <f>SUM(Q103:Q111)</f>
        <v>0</v>
      </c>
      <c r="R112" s="133"/>
      <c r="S112" s="134">
        <f>SUM(S103:S111)</f>
        <v>0</v>
      </c>
      <c r="T112" s="135">
        <f>SUM(T103:T111)</f>
        <v>0</v>
      </c>
      <c r="U112" s="137">
        <f t="shared" si="47"/>
        <v>0</v>
      </c>
    </row>
    <row r="113" spans="11:21" ht="14.25" customHeight="1" thickBot="1">
      <c r="K113" s="1"/>
      <c r="M113" s="59"/>
      <c r="N113" s="70">
        <f>O46+O57+O68+O79</f>
        <v>85050</v>
      </c>
      <c r="O113" s="60">
        <f>P46+P57+P68+P79</f>
        <v>3371</v>
      </c>
      <c r="P113" s="60">
        <f>Q46+Q57+Q68+Q79</f>
        <v>88421</v>
      </c>
      <c r="Q113" s="61">
        <f>Q46+Q57+Q68+Q79+Q90+Q101+Q112</f>
        <v>216831</v>
      </c>
      <c r="R113" s="60"/>
      <c r="S113" s="60">
        <f>T46+T57+T68+T79</f>
        <v>66123.16569125264</v>
      </c>
      <c r="T113" s="68">
        <f>T46+T57+T68+T79+T90+T101+T112</f>
        <v>113777.7975012798</v>
      </c>
      <c r="U113" s="96">
        <f>IF($T$113&gt;=$Q$113,0,100*(T113/Q113)^(3/2))+IF($T$113&lt;=$Q$113,0,100*(Q113/T113)^(3/2))</f>
        <v>38.01055620433269</v>
      </c>
    </row>
    <row r="114" ht="12.75" customHeight="1">
      <c r="K114" s="1"/>
    </row>
    <row r="115" ht="12.75" customHeight="1">
      <c r="K115" s="1"/>
    </row>
    <row r="116" spans="11:21" ht="12.75" customHeight="1">
      <c r="K116" s="7"/>
      <c r="L116" s="7"/>
      <c r="M116" s="62"/>
      <c r="N116" s="62"/>
      <c r="O116" s="62"/>
      <c r="P116" s="62"/>
      <c r="Q116" s="62"/>
      <c r="R116" s="62"/>
      <c r="S116" s="62"/>
      <c r="T116" s="62"/>
      <c r="U116" s="62"/>
    </row>
    <row r="117" spans="11:22" ht="12.75" customHeight="1">
      <c r="K117" s="7"/>
      <c r="L117" s="1"/>
      <c r="M117" s="62"/>
      <c r="N117" s="62"/>
      <c r="O117" s="62"/>
      <c r="P117" s="62"/>
      <c r="Q117" s="62"/>
      <c r="R117" s="62"/>
      <c r="S117" s="62"/>
      <c r="T117" s="62"/>
      <c r="U117" s="62"/>
      <c r="V117" s="62"/>
    </row>
    <row r="118" spans="11:22" ht="12.75" customHeight="1">
      <c r="K118" s="7"/>
      <c r="L118" s="7"/>
      <c r="M118" s="62"/>
      <c r="N118" s="62"/>
      <c r="O118" s="62"/>
      <c r="P118" s="62"/>
      <c r="Q118" s="62"/>
      <c r="R118" s="62"/>
      <c r="S118" s="62"/>
      <c r="T118" s="62"/>
      <c r="U118" s="62"/>
      <c r="V118" s="62"/>
    </row>
    <row r="119" spans="11:22" ht="12.75" customHeight="1">
      <c r="K119" s="7"/>
      <c r="L119" s="7"/>
      <c r="M119" s="62"/>
      <c r="N119" s="62"/>
      <c r="O119" s="62"/>
      <c r="P119" s="62"/>
      <c r="Q119" s="62"/>
      <c r="R119" s="62"/>
      <c r="S119" s="62"/>
      <c r="T119" s="62"/>
      <c r="U119" s="62"/>
      <c r="V119" s="62"/>
    </row>
    <row r="120" spans="11:23" ht="12.75" customHeight="1">
      <c r="K120" s="7"/>
      <c r="L120" s="7"/>
      <c r="M120" s="62"/>
      <c r="N120" s="62"/>
      <c r="O120" s="62"/>
      <c r="P120" s="62"/>
      <c r="Q120" s="62"/>
      <c r="R120" s="62"/>
      <c r="S120" s="62"/>
      <c r="T120" s="62"/>
      <c r="U120" s="62"/>
      <c r="V120" s="62"/>
      <c r="W120" s="62"/>
    </row>
    <row r="121" spans="11:23" ht="12.75" customHeight="1">
      <c r="K121" s="7"/>
      <c r="L121" s="7"/>
      <c r="M121" s="62"/>
      <c r="N121" s="62"/>
      <c r="O121" s="62"/>
      <c r="P121" s="62"/>
      <c r="Q121" s="62"/>
      <c r="R121" s="62"/>
      <c r="S121" s="62"/>
      <c r="T121" s="62"/>
      <c r="U121" s="62"/>
      <c r="V121" s="62"/>
      <c r="W121" s="62"/>
    </row>
    <row r="122" spans="11:23" ht="12.75" customHeight="1">
      <c r="K122" s="7"/>
      <c r="L122" s="7"/>
      <c r="M122" s="62"/>
      <c r="N122" s="62"/>
      <c r="O122" s="62"/>
      <c r="P122" s="62"/>
      <c r="Q122" s="62"/>
      <c r="R122" s="62"/>
      <c r="S122" s="62"/>
      <c r="T122" s="62"/>
      <c r="U122" s="62"/>
      <c r="V122" s="62"/>
      <c r="W122" s="62"/>
    </row>
    <row r="123" spans="11:23" ht="12.75" customHeight="1">
      <c r="K123" s="7"/>
      <c r="L123" s="7"/>
      <c r="M123" s="62"/>
      <c r="N123" s="62"/>
      <c r="O123" s="62"/>
      <c r="P123" s="62"/>
      <c r="Q123" s="62"/>
      <c r="R123" s="62"/>
      <c r="S123" s="62"/>
      <c r="T123" s="62"/>
      <c r="U123" s="62"/>
      <c r="V123" s="62"/>
      <c r="W123" s="62"/>
    </row>
    <row r="124" spans="11:23" ht="12.75" customHeight="1">
      <c r="K124" s="7"/>
      <c r="L124" s="7"/>
      <c r="M124" s="62"/>
      <c r="N124" s="62"/>
      <c r="O124" s="62"/>
      <c r="P124" s="62"/>
      <c r="Q124" s="62"/>
      <c r="R124" s="62"/>
      <c r="S124" s="62"/>
      <c r="T124" s="62"/>
      <c r="U124" s="62"/>
      <c r="V124" s="62"/>
      <c r="W124" s="62"/>
    </row>
    <row r="125" spans="11:23" ht="12.75" customHeight="1">
      <c r="K125" s="7"/>
      <c r="L125" s="7"/>
      <c r="M125" s="62"/>
      <c r="N125" s="62"/>
      <c r="O125" s="62"/>
      <c r="P125" s="62"/>
      <c r="Q125" s="62"/>
      <c r="R125" s="62"/>
      <c r="S125" s="62"/>
      <c r="T125" s="62"/>
      <c r="U125" s="62"/>
      <c r="V125" s="62"/>
      <c r="W125" s="62"/>
    </row>
    <row r="126" spans="11:23" ht="12.75" customHeight="1">
      <c r="K126" s="7"/>
      <c r="L126" s="1"/>
      <c r="M126" s="62"/>
      <c r="N126" s="62"/>
      <c r="O126" s="62"/>
      <c r="P126" s="62"/>
      <c r="Q126" s="62"/>
      <c r="R126" s="62"/>
      <c r="S126" s="62"/>
      <c r="T126" s="62"/>
      <c r="U126" s="62"/>
      <c r="V126" s="62"/>
      <c r="W126" s="62"/>
    </row>
    <row r="127" spans="11:23" ht="12.75" customHeight="1">
      <c r="K127" s="7"/>
      <c r="L127" s="1"/>
      <c r="M127" s="62"/>
      <c r="N127" s="62"/>
      <c r="O127" s="62"/>
      <c r="P127" s="62"/>
      <c r="Q127" s="62"/>
      <c r="R127" s="62"/>
      <c r="S127" s="62"/>
      <c r="T127" s="62"/>
      <c r="U127" s="62"/>
      <c r="V127" s="62"/>
      <c r="W127" s="62"/>
    </row>
    <row r="128" spans="11:23" ht="12.75" customHeight="1">
      <c r="K128" s="7"/>
      <c r="L128" s="7"/>
      <c r="M128" s="62"/>
      <c r="N128" s="62"/>
      <c r="O128" s="62"/>
      <c r="P128" s="62"/>
      <c r="Q128" s="62"/>
      <c r="R128" s="62"/>
      <c r="S128" s="62"/>
      <c r="T128" s="62"/>
      <c r="U128" s="62"/>
      <c r="V128" s="62"/>
      <c r="W128" s="62"/>
    </row>
    <row r="129" spans="11:23" ht="12.75" customHeight="1">
      <c r="K129" s="7"/>
      <c r="L129" s="7"/>
      <c r="M129" s="62"/>
      <c r="N129" s="62"/>
      <c r="O129" s="62"/>
      <c r="P129" s="62"/>
      <c r="Q129" s="62"/>
      <c r="R129" s="62"/>
      <c r="S129" s="62"/>
      <c r="T129" s="62"/>
      <c r="U129" s="62"/>
      <c r="V129" s="62"/>
      <c r="W129" s="62"/>
    </row>
    <row r="130" spans="11:23" ht="12.75" customHeight="1">
      <c r="K130" s="7"/>
      <c r="L130" s="7"/>
      <c r="M130" s="62"/>
      <c r="N130" s="62"/>
      <c r="O130" s="62"/>
      <c r="P130" s="62"/>
      <c r="Q130" s="62"/>
      <c r="R130" s="62"/>
      <c r="S130" s="62"/>
      <c r="T130" s="62"/>
      <c r="U130" s="62"/>
      <c r="V130" s="62"/>
      <c r="W130" s="62"/>
    </row>
    <row r="131" spans="11:23" ht="12.75" customHeight="1">
      <c r="K131" s="7"/>
      <c r="L131" s="7"/>
      <c r="M131" s="62"/>
      <c r="N131" s="62"/>
      <c r="O131" s="62"/>
      <c r="P131" s="62"/>
      <c r="Q131" s="62"/>
      <c r="R131" s="62"/>
      <c r="S131" s="62"/>
      <c r="T131" s="62"/>
      <c r="U131" s="62"/>
      <c r="V131" s="62"/>
      <c r="W131" s="62"/>
    </row>
    <row r="132" spans="11:23" ht="12.75" customHeight="1">
      <c r="K132" s="7"/>
      <c r="L132" s="7"/>
      <c r="M132" s="62"/>
      <c r="N132" s="62"/>
      <c r="O132" s="62"/>
      <c r="P132" s="62"/>
      <c r="Q132" s="62"/>
      <c r="R132" s="62"/>
      <c r="S132" s="62"/>
      <c r="T132" s="62"/>
      <c r="U132" s="62"/>
      <c r="V132" s="62"/>
      <c r="W132" s="62"/>
    </row>
    <row r="133" spans="11:23" ht="12.75" customHeight="1">
      <c r="K133" s="7"/>
      <c r="L133" s="7"/>
      <c r="M133" s="62"/>
      <c r="N133" s="62"/>
      <c r="O133" s="62"/>
      <c r="P133" s="62"/>
      <c r="Q133" s="62"/>
      <c r="R133" s="62"/>
      <c r="S133" s="62"/>
      <c r="T133" s="62"/>
      <c r="U133" s="62"/>
      <c r="V133" s="62"/>
      <c r="W133" s="62"/>
    </row>
    <row r="134" spans="11:23" ht="12.75" customHeight="1">
      <c r="K134" s="7"/>
      <c r="L134" s="7"/>
      <c r="M134" s="62"/>
      <c r="N134" s="62"/>
      <c r="O134" s="62"/>
      <c r="P134" s="62"/>
      <c r="Q134" s="62"/>
      <c r="R134" s="62"/>
      <c r="S134" s="62"/>
      <c r="T134" s="62"/>
      <c r="U134" s="62"/>
      <c r="V134" s="62"/>
      <c r="W134" s="62"/>
    </row>
    <row r="135" spans="11:23" ht="12.75" customHeight="1">
      <c r="K135" s="7"/>
      <c r="L135" s="7"/>
      <c r="M135" s="62"/>
      <c r="N135" s="62"/>
      <c r="O135" s="62"/>
      <c r="P135" s="62"/>
      <c r="Q135" s="62"/>
      <c r="R135" s="62"/>
      <c r="S135" s="62"/>
      <c r="T135" s="62"/>
      <c r="U135" s="62"/>
      <c r="V135" s="62"/>
      <c r="W135" s="62"/>
    </row>
    <row r="136" spans="11:23" ht="12.75" customHeight="1">
      <c r="K136" s="7"/>
      <c r="L136" s="7"/>
      <c r="U136" s="62"/>
      <c r="V136" s="62"/>
      <c r="W136" s="62"/>
    </row>
    <row r="137" spans="2:23" ht="12.75" customHeight="1">
      <c r="B137" s="205" t="s">
        <v>58</v>
      </c>
      <c r="C137" s="206"/>
      <c r="D137" s="207"/>
      <c r="K137" s="7"/>
      <c r="L137" s="1"/>
      <c r="U137" s="62"/>
      <c r="V137" s="62"/>
      <c r="W137" s="62"/>
    </row>
    <row r="138" spans="2:23" ht="12.75" customHeight="1">
      <c r="B138" s="208"/>
      <c r="C138" s="209"/>
      <c r="D138" s="210"/>
      <c r="K138" s="7"/>
      <c r="L138" s="1"/>
      <c r="U138" s="62"/>
      <c r="V138" s="62"/>
      <c r="W138" s="62"/>
    </row>
    <row r="139" spans="11:23" ht="12.75" customHeight="1">
      <c r="K139" s="7"/>
      <c r="L139" s="7"/>
      <c r="U139" s="62"/>
      <c r="V139" s="62"/>
      <c r="W139" s="62"/>
    </row>
    <row r="140" spans="2:23" ht="12.75" customHeight="1">
      <c r="B140" s="201" t="s">
        <v>67</v>
      </c>
      <c r="C140" s="202"/>
      <c r="D140" s="202"/>
      <c r="E140" s="202"/>
      <c r="F140" s="202"/>
      <c r="G140" s="202"/>
      <c r="H140" s="202"/>
      <c r="I140" s="202"/>
      <c r="J140" s="203"/>
      <c r="K140" s="7"/>
      <c r="L140" s="7"/>
      <c r="M140" s="248" t="s">
        <v>68</v>
      </c>
      <c r="N140" s="248"/>
      <c r="O140" s="248"/>
      <c r="P140" s="248"/>
      <c r="Q140" s="248"/>
      <c r="R140" s="248"/>
      <c r="S140" s="248"/>
      <c r="T140" s="248"/>
      <c r="U140" s="62"/>
      <c r="V140" s="62"/>
      <c r="W140" s="62"/>
    </row>
    <row r="141" spans="2:23" ht="12.75" customHeight="1">
      <c r="B141" s="3"/>
      <c r="C141" s="3" t="s">
        <v>25</v>
      </c>
      <c r="D141" s="3" t="s">
        <v>0</v>
      </c>
      <c r="E141" s="3" t="s">
        <v>2</v>
      </c>
      <c r="F141" s="3" t="s">
        <v>3</v>
      </c>
      <c r="G141" s="3" t="s">
        <v>4</v>
      </c>
      <c r="H141" s="3" t="s">
        <v>19</v>
      </c>
      <c r="I141" s="3" t="s">
        <v>79</v>
      </c>
      <c r="J141" s="3" t="s">
        <v>20</v>
      </c>
      <c r="K141" s="7"/>
      <c r="L141" s="7"/>
      <c r="M141" s="3"/>
      <c r="N141" s="3" t="s">
        <v>0</v>
      </c>
      <c r="O141" s="3" t="s">
        <v>2</v>
      </c>
      <c r="P141" s="3" t="s">
        <v>3</v>
      </c>
      <c r="Q141" s="3" t="s">
        <v>4</v>
      </c>
      <c r="R141" s="99" t="s">
        <v>19</v>
      </c>
      <c r="S141" s="99" t="s">
        <v>50</v>
      </c>
      <c r="T141" s="99" t="s">
        <v>20</v>
      </c>
      <c r="U141" s="62"/>
      <c r="V141" s="62"/>
      <c r="W141" s="62"/>
    </row>
    <row r="142" spans="2:38" ht="12.75" customHeight="1">
      <c r="B142" s="3">
        <v>0</v>
      </c>
      <c r="C142" s="3"/>
      <c r="D142" s="3">
        <v>1</v>
      </c>
      <c r="E142" s="3">
        <v>1</v>
      </c>
      <c r="F142" s="3">
        <v>1</v>
      </c>
      <c r="G142" s="3">
        <v>1</v>
      </c>
      <c r="H142" s="3">
        <v>1</v>
      </c>
      <c r="I142" s="3">
        <v>1</v>
      </c>
      <c r="J142" s="3">
        <v>1</v>
      </c>
      <c r="K142" s="111"/>
      <c r="M142" s="97" t="s">
        <v>69</v>
      </c>
      <c r="N142" s="3">
        <v>10</v>
      </c>
      <c r="O142" s="3">
        <v>88</v>
      </c>
      <c r="P142" s="3">
        <v>144</v>
      </c>
      <c r="Q142" s="3">
        <v>0</v>
      </c>
      <c r="R142" s="99">
        <v>264</v>
      </c>
      <c r="S142" s="99">
        <v>432</v>
      </c>
      <c r="T142" s="99">
        <v>0</v>
      </c>
      <c r="U142" s="62"/>
      <c r="V142" s="62"/>
      <c r="W142" s="62"/>
      <c r="X142" s="62"/>
      <c r="Y142" s="62"/>
      <c r="Z142" s="62"/>
      <c r="AF142" s="7"/>
      <c r="AG142" s="7"/>
      <c r="AH142" s="7"/>
      <c r="AI142" s="7"/>
      <c r="AJ142" s="7"/>
      <c r="AK142" s="7"/>
      <c r="AL142" s="7"/>
    </row>
    <row r="143" spans="2:36" ht="12.75" customHeight="1">
      <c r="B143" s="3">
        <v>1</v>
      </c>
      <c r="C143" s="3">
        <v>0</v>
      </c>
      <c r="D143" s="3">
        <v>1.1</v>
      </c>
      <c r="E143" s="3">
        <v>1.05</v>
      </c>
      <c r="F143" s="3">
        <v>1.05</v>
      </c>
      <c r="G143" s="3">
        <v>1.05</v>
      </c>
      <c r="H143" s="3">
        <v>1.04</v>
      </c>
      <c r="I143" s="3">
        <v>1.04</v>
      </c>
      <c r="J143" s="3">
        <v>1.04</v>
      </c>
      <c r="K143" s="1"/>
      <c r="M143" s="97" t="s">
        <v>70</v>
      </c>
      <c r="N143" s="3">
        <v>0</v>
      </c>
      <c r="O143" s="3">
        <v>132</v>
      </c>
      <c r="P143" s="3">
        <v>0</v>
      </c>
      <c r="Q143" s="3">
        <v>128</v>
      </c>
      <c r="R143" s="99">
        <v>396</v>
      </c>
      <c r="S143" s="99">
        <v>0</v>
      </c>
      <c r="T143" s="99">
        <v>384</v>
      </c>
      <c r="U143" s="40"/>
      <c r="V143" s="62"/>
      <c r="W143" s="62"/>
      <c r="X143" s="62"/>
      <c r="Y143" s="62"/>
      <c r="Z143" s="62"/>
      <c r="AD143" s="14"/>
      <c r="AE143" s="14"/>
      <c r="AF143" s="14"/>
      <c r="AG143" s="14"/>
      <c r="AH143" s="14"/>
      <c r="AI143" s="14">
        <v>20</v>
      </c>
      <c r="AJ143" s="14">
        <v>21</v>
      </c>
    </row>
    <row r="144" spans="2:36" ht="12.75" customHeight="1">
      <c r="B144" s="3">
        <v>2</v>
      </c>
      <c r="C144" s="3">
        <v>0.015</v>
      </c>
      <c r="D144" s="3">
        <v>1.2</v>
      </c>
      <c r="E144" s="3">
        <v>1.1</v>
      </c>
      <c r="F144" s="3">
        <v>1.1</v>
      </c>
      <c r="G144" s="3">
        <v>1.1</v>
      </c>
      <c r="H144" s="3">
        <v>1.08</v>
      </c>
      <c r="I144" s="3">
        <v>1.08</v>
      </c>
      <c r="J144" s="3">
        <v>1.08</v>
      </c>
      <c r="K144" s="1"/>
      <c r="M144" s="97" t="s">
        <v>71</v>
      </c>
      <c r="N144" s="3">
        <v>10</v>
      </c>
      <c r="O144" s="3">
        <v>0</v>
      </c>
      <c r="P144" s="3">
        <v>96</v>
      </c>
      <c r="Q144" s="3">
        <v>192</v>
      </c>
      <c r="R144" s="99">
        <v>0</v>
      </c>
      <c r="S144" s="99">
        <v>288</v>
      </c>
      <c r="T144" s="99">
        <v>576</v>
      </c>
      <c r="U144" s="40"/>
      <c r="V144" s="62"/>
      <c r="W144" s="62"/>
      <c r="X144" s="62"/>
      <c r="Y144" s="40"/>
      <c r="Z144" s="40"/>
      <c r="AA144" s="7"/>
      <c r="AB144" s="7"/>
      <c r="AC144" s="7"/>
      <c r="AD144" s="7"/>
      <c r="AE144" s="7"/>
      <c r="AF144" s="7"/>
      <c r="AG144" s="7"/>
      <c r="AH144" s="7"/>
      <c r="AI144" s="7"/>
      <c r="AJ144" s="7"/>
    </row>
    <row r="145" spans="2:36" ht="12.75" customHeight="1">
      <c r="B145" s="3">
        <v>3</v>
      </c>
      <c r="C145" s="3">
        <v>0.03</v>
      </c>
      <c r="D145" s="3">
        <v>1.3</v>
      </c>
      <c r="E145" s="3">
        <v>1.16</v>
      </c>
      <c r="F145" s="3">
        <v>1.16</v>
      </c>
      <c r="G145" s="3">
        <v>1.16</v>
      </c>
      <c r="H145" s="3">
        <v>1.12</v>
      </c>
      <c r="I145" s="3">
        <v>1.12</v>
      </c>
      <c r="J145" s="3">
        <v>1.12</v>
      </c>
      <c r="K145" s="1"/>
      <c r="M145" s="97" t="s">
        <v>72</v>
      </c>
      <c r="N145" s="3">
        <v>60</v>
      </c>
      <c r="O145" s="3">
        <v>20</v>
      </c>
      <c r="P145" s="3">
        <v>35</v>
      </c>
      <c r="Q145" s="3">
        <v>40</v>
      </c>
      <c r="R145" s="99">
        <v>60</v>
      </c>
      <c r="S145" s="99">
        <v>105</v>
      </c>
      <c r="T145" s="99">
        <v>120</v>
      </c>
      <c r="U145" s="40"/>
      <c r="V145" s="62"/>
      <c r="W145" s="62"/>
      <c r="X145" s="62"/>
      <c r="Y145" s="63"/>
      <c r="Z145" s="63"/>
      <c r="AA145" s="14"/>
      <c r="AB145" s="14"/>
      <c r="AC145" s="14"/>
      <c r="AD145" s="7"/>
      <c r="AE145" s="7"/>
      <c r="AF145" s="7"/>
      <c r="AG145" s="7"/>
      <c r="AH145" s="7"/>
      <c r="AI145" s="7"/>
      <c r="AJ145" s="7"/>
    </row>
    <row r="146" spans="2:36" ht="12.75" customHeight="1">
      <c r="B146" s="3">
        <v>4</v>
      </c>
      <c r="C146" s="3">
        <v>0.045</v>
      </c>
      <c r="D146" s="3">
        <v>1.4</v>
      </c>
      <c r="E146" s="3">
        <v>1.22</v>
      </c>
      <c r="F146" s="3">
        <v>1.22</v>
      </c>
      <c r="G146" s="3">
        <v>1.22</v>
      </c>
      <c r="H146" s="3">
        <v>1</v>
      </c>
      <c r="I146" s="3">
        <v>1</v>
      </c>
      <c r="J146" s="3">
        <v>1</v>
      </c>
      <c r="K146" s="1"/>
      <c r="M146" s="98" t="s">
        <v>18</v>
      </c>
      <c r="N146" s="3">
        <f>SUM(N142:N145)</f>
        <v>80</v>
      </c>
      <c r="O146" s="3">
        <f aca="true" t="shared" si="48" ref="O146:T146">SUM(O142:O145)</f>
        <v>240</v>
      </c>
      <c r="P146" s="3">
        <f t="shared" si="48"/>
        <v>275</v>
      </c>
      <c r="Q146" s="3">
        <f t="shared" si="48"/>
        <v>360</v>
      </c>
      <c r="R146" s="3">
        <f t="shared" si="48"/>
        <v>720</v>
      </c>
      <c r="S146" s="3">
        <f t="shared" si="48"/>
        <v>825</v>
      </c>
      <c r="T146" s="3">
        <f t="shared" si="48"/>
        <v>1080</v>
      </c>
      <c r="U146" s="40"/>
      <c r="V146" s="62"/>
      <c r="W146" s="62"/>
      <c r="X146" s="62"/>
      <c r="Y146" s="40"/>
      <c r="Z146" s="40"/>
      <c r="AA146" s="7"/>
      <c r="AB146" s="7"/>
      <c r="AC146" s="7"/>
      <c r="AD146" s="7"/>
      <c r="AE146" s="7"/>
      <c r="AF146" s="7"/>
      <c r="AG146" s="7"/>
      <c r="AH146" s="7"/>
      <c r="AI146" s="7"/>
      <c r="AJ146" s="7"/>
    </row>
    <row r="147" spans="2:36" ht="12.75" customHeight="1">
      <c r="B147" s="3">
        <v>5</v>
      </c>
      <c r="C147" s="3">
        <v>0.06</v>
      </c>
      <c r="D147" s="3">
        <v>1.5</v>
      </c>
      <c r="E147" s="3">
        <v>1.3</v>
      </c>
      <c r="F147" s="3">
        <v>1.3</v>
      </c>
      <c r="G147" s="3">
        <v>1.3</v>
      </c>
      <c r="H147" s="3">
        <v>1</v>
      </c>
      <c r="I147" s="3">
        <v>1</v>
      </c>
      <c r="J147" s="3">
        <v>1</v>
      </c>
      <c r="K147" s="1"/>
      <c r="M147" s="64"/>
      <c r="N147" s="64"/>
      <c r="O147" s="64"/>
      <c r="P147" s="64"/>
      <c r="Q147" s="64"/>
      <c r="R147" s="64"/>
      <c r="S147" s="64"/>
      <c r="T147" s="64"/>
      <c r="U147" s="64"/>
      <c r="V147" s="62"/>
      <c r="W147" s="62"/>
      <c r="X147" s="62"/>
      <c r="Y147" s="40"/>
      <c r="Z147" s="40"/>
      <c r="AA147" s="7"/>
      <c r="AB147" s="7"/>
      <c r="AC147" s="7"/>
      <c r="AD147" s="7"/>
      <c r="AE147" s="7"/>
      <c r="AF147" s="7"/>
      <c r="AG147" s="7"/>
      <c r="AH147" s="7"/>
      <c r="AI147" s="7"/>
      <c r="AJ147" s="7"/>
    </row>
    <row r="148" spans="2:36" ht="12.75" customHeight="1">
      <c r="B148" s="3">
        <v>6</v>
      </c>
      <c r="C148" s="3">
        <v>0.075</v>
      </c>
      <c r="D148" s="3">
        <v>1.6</v>
      </c>
      <c r="E148" s="3">
        <v>1.38</v>
      </c>
      <c r="F148" s="3">
        <v>1.38</v>
      </c>
      <c r="G148" s="3">
        <v>1.38</v>
      </c>
      <c r="H148" s="3">
        <v>1</v>
      </c>
      <c r="I148" s="3">
        <v>1</v>
      </c>
      <c r="J148" s="3">
        <v>1</v>
      </c>
      <c r="K148" s="1"/>
      <c r="M148" s="64"/>
      <c r="N148" s="64"/>
      <c r="O148" s="64"/>
      <c r="P148" s="64"/>
      <c r="Q148" s="64"/>
      <c r="R148" s="64"/>
      <c r="S148" s="66"/>
      <c r="T148" s="65"/>
      <c r="U148" s="65"/>
      <c r="V148" s="62"/>
      <c r="W148" s="62"/>
      <c r="X148" s="62"/>
      <c r="Y148" s="40"/>
      <c r="Z148" s="40"/>
      <c r="AA148" s="7"/>
      <c r="AB148" s="7"/>
      <c r="AC148" s="7"/>
      <c r="AD148" s="7"/>
      <c r="AE148" s="7"/>
      <c r="AF148" s="7"/>
      <c r="AG148" s="7"/>
      <c r="AH148" s="7"/>
      <c r="AI148" s="7"/>
      <c r="AJ148" s="7"/>
    </row>
    <row r="149" spans="2:31" ht="12.75" customHeight="1">
      <c r="B149" s="3">
        <v>7</v>
      </c>
      <c r="C149" s="3">
        <v>0.09</v>
      </c>
      <c r="D149" s="3">
        <v>1.75</v>
      </c>
      <c r="E149" s="3">
        <v>1.48</v>
      </c>
      <c r="F149" s="3">
        <v>1.48</v>
      </c>
      <c r="G149" s="3">
        <v>1.48</v>
      </c>
      <c r="H149" s="3">
        <v>1</v>
      </c>
      <c r="I149" s="3">
        <v>1</v>
      </c>
      <c r="J149" s="3">
        <v>1</v>
      </c>
      <c r="K149" s="1"/>
      <c r="M149" s="64"/>
      <c r="N149" s="64"/>
      <c r="O149" s="65"/>
      <c r="P149" s="64"/>
      <c r="Q149" s="64"/>
      <c r="R149" s="66"/>
      <c r="S149" s="64"/>
      <c r="T149" s="64"/>
      <c r="U149" s="64"/>
      <c r="V149" s="7"/>
      <c r="W149" s="7"/>
      <c r="X149" s="7"/>
      <c r="Y149" s="7"/>
      <c r="Z149" s="7"/>
      <c r="AA149" s="7"/>
      <c r="AB149" s="7"/>
      <c r="AC149" s="7"/>
      <c r="AD149" s="7"/>
      <c r="AE149" s="7"/>
    </row>
    <row r="150" spans="2:31" ht="12.75" customHeight="1">
      <c r="B150" s="3">
        <v>8</v>
      </c>
      <c r="C150" s="3">
        <v>0.105</v>
      </c>
      <c r="D150" s="3">
        <v>1.9</v>
      </c>
      <c r="E150" s="3">
        <v>1</v>
      </c>
      <c r="F150" s="3">
        <v>1</v>
      </c>
      <c r="G150" s="3">
        <v>1</v>
      </c>
      <c r="H150" s="3">
        <v>1</v>
      </c>
      <c r="I150" s="3">
        <v>1</v>
      </c>
      <c r="J150" s="3">
        <v>1</v>
      </c>
      <c r="K150" s="1"/>
      <c r="M150" s="64"/>
      <c r="N150" s="64"/>
      <c r="O150" s="64"/>
      <c r="P150" s="65"/>
      <c r="Q150" s="64"/>
      <c r="R150" s="64"/>
      <c r="S150" s="64"/>
      <c r="T150" s="64"/>
      <c r="U150" s="64"/>
      <c r="V150" s="7"/>
      <c r="W150" s="7"/>
      <c r="X150" s="7"/>
      <c r="Y150" s="7"/>
      <c r="Z150" s="7"/>
      <c r="AA150" s="7"/>
      <c r="AB150" s="7"/>
      <c r="AC150" s="7"/>
      <c r="AD150" s="7"/>
      <c r="AE150" s="7"/>
    </row>
    <row r="151" spans="2:31" ht="12.75" customHeight="1">
      <c r="B151" s="3">
        <v>9</v>
      </c>
      <c r="C151" s="3">
        <v>0.12</v>
      </c>
      <c r="D151" s="3">
        <v>2.1</v>
      </c>
      <c r="E151" s="3">
        <v>1</v>
      </c>
      <c r="F151" s="3">
        <v>1</v>
      </c>
      <c r="G151" s="3">
        <v>1</v>
      </c>
      <c r="H151" s="3">
        <v>1</v>
      </c>
      <c r="I151" s="3">
        <v>1</v>
      </c>
      <c r="J151" s="3">
        <v>1</v>
      </c>
      <c r="K151" s="1"/>
      <c r="M151" s="64"/>
      <c r="N151" s="64"/>
      <c r="O151" s="64"/>
      <c r="P151" s="64"/>
      <c r="Q151" s="65"/>
      <c r="R151" s="64"/>
      <c r="S151" s="66"/>
      <c r="T151" s="64"/>
      <c r="U151" s="64"/>
      <c r="V151" s="7"/>
      <c r="W151" s="7"/>
      <c r="X151" s="7"/>
      <c r="Y151" s="7"/>
      <c r="Z151" s="7"/>
      <c r="AA151" s="7"/>
      <c r="AB151" s="7"/>
      <c r="AC151" s="7"/>
      <c r="AD151" s="7"/>
      <c r="AE151" s="7"/>
    </row>
    <row r="152" spans="2:31" ht="12.75" customHeight="1">
      <c r="B152" s="3">
        <v>10</v>
      </c>
      <c r="C152" s="3">
        <v>0.15</v>
      </c>
      <c r="D152" s="3">
        <v>2.35</v>
      </c>
      <c r="E152" s="3">
        <v>1.8</v>
      </c>
      <c r="F152" s="3">
        <v>1.8</v>
      </c>
      <c r="G152" s="3">
        <v>1.8</v>
      </c>
      <c r="H152" s="3">
        <v>1</v>
      </c>
      <c r="I152" s="3">
        <v>1</v>
      </c>
      <c r="J152" s="3">
        <v>1</v>
      </c>
      <c r="K152" s="1"/>
      <c r="M152" s="64"/>
      <c r="N152" s="64"/>
      <c r="O152" s="66"/>
      <c r="P152" s="64"/>
      <c r="Q152" s="64"/>
      <c r="R152" s="65"/>
      <c r="S152" s="64"/>
      <c r="T152" s="64"/>
      <c r="U152" s="64"/>
      <c r="V152" s="7"/>
      <c r="W152" s="7"/>
      <c r="X152" s="7"/>
      <c r="Y152" s="7"/>
      <c r="Z152" s="7"/>
      <c r="AA152" s="7"/>
      <c r="AB152" s="7"/>
      <c r="AC152" s="7"/>
      <c r="AD152" s="7"/>
      <c r="AE152" s="7"/>
    </row>
    <row r="153" spans="11:33" ht="12.75" customHeight="1">
      <c r="K153" s="1"/>
      <c r="M153" s="64"/>
      <c r="N153" s="65"/>
      <c r="O153" s="64"/>
      <c r="P153" s="64"/>
      <c r="Q153" s="64"/>
      <c r="R153" s="64"/>
      <c r="S153" s="66"/>
      <c r="T153" s="64"/>
      <c r="U153" s="65"/>
      <c r="V153" s="15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</row>
    <row r="154" spans="11:33" ht="12.75" customHeight="1">
      <c r="K154" s="1"/>
      <c r="M154" s="64"/>
      <c r="N154" s="65"/>
      <c r="O154" s="64"/>
      <c r="P154" s="64"/>
      <c r="Q154" s="67"/>
      <c r="R154" s="64"/>
      <c r="S154" s="64"/>
      <c r="T154" s="64"/>
      <c r="U154" s="64"/>
      <c r="V154" s="15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</row>
    <row r="155" spans="11:35" ht="12.75" customHeight="1">
      <c r="K155" s="7"/>
      <c r="L155" s="14"/>
      <c r="M155" s="64"/>
      <c r="N155" s="65"/>
      <c r="O155" s="64"/>
      <c r="P155" s="66"/>
      <c r="Q155" s="64"/>
      <c r="R155" s="64"/>
      <c r="S155" s="64"/>
      <c r="T155" s="64"/>
      <c r="U155" s="64"/>
      <c r="V155" s="64"/>
      <c r="W155" s="64"/>
      <c r="X155" s="16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</row>
    <row r="156" spans="6:30" ht="12.75" customHeight="1">
      <c r="F156" s="7"/>
      <c r="G156" s="14"/>
      <c r="H156" s="7"/>
      <c r="I156" s="7"/>
      <c r="J156" s="7"/>
      <c r="K156" s="7"/>
      <c r="L156" s="7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7"/>
      <c r="Y156" s="7"/>
      <c r="Z156" s="7"/>
      <c r="AA156" s="7"/>
      <c r="AB156" s="7"/>
      <c r="AC156" s="7"/>
      <c r="AD156" s="7"/>
    </row>
    <row r="157" spans="7:30" ht="12.75" customHeight="1">
      <c r="G157" s="14"/>
      <c r="H157" s="7"/>
      <c r="I157" s="7"/>
      <c r="J157" s="7"/>
      <c r="K157" s="7"/>
      <c r="L157" s="7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7"/>
      <c r="Y157" s="7"/>
      <c r="Z157" s="7"/>
      <c r="AA157" s="7"/>
      <c r="AB157" s="16"/>
      <c r="AC157" s="7"/>
      <c r="AD157" s="7"/>
    </row>
    <row r="158" spans="7:30" ht="12.75" customHeight="1">
      <c r="G158" s="14"/>
      <c r="H158" s="7"/>
      <c r="I158" s="7"/>
      <c r="J158" s="7"/>
      <c r="K158" s="7"/>
      <c r="L158" s="7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7"/>
      <c r="Y158" s="7"/>
      <c r="Z158" s="7"/>
      <c r="AA158" s="7"/>
      <c r="AB158" s="7"/>
      <c r="AC158" s="7"/>
      <c r="AD158" s="7"/>
    </row>
    <row r="159" spans="7:30" ht="12.75" customHeight="1">
      <c r="G159" s="14"/>
      <c r="H159" s="7"/>
      <c r="I159" s="7"/>
      <c r="J159" s="7"/>
      <c r="K159" s="7"/>
      <c r="L159" s="7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7"/>
      <c r="Y159" s="7"/>
      <c r="Z159" s="7"/>
      <c r="AA159" s="7"/>
      <c r="AB159" s="7"/>
      <c r="AC159" s="7"/>
      <c r="AD159" s="7"/>
    </row>
    <row r="160" spans="7:30" ht="12.75" customHeight="1">
      <c r="G160" s="14"/>
      <c r="H160" s="7"/>
      <c r="I160" s="7"/>
      <c r="J160" s="7"/>
      <c r="K160" s="7"/>
      <c r="L160" s="7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7"/>
      <c r="Y160" s="7"/>
      <c r="Z160" s="7"/>
      <c r="AA160" s="7"/>
      <c r="AB160" s="7"/>
      <c r="AC160" s="7"/>
      <c r="AD160" s="7"/>
    </row>
    <row r="161" spans="7:30" ht="12.75" customHeight="1">
      <c r="G161" s="14"/>
      <c r="H161" s="7"/>
      <c r="I161" s="7"/>
      <c r="J161" s="7"/>
      <c r="K161" s="7"/>
      <c r="L161" s="7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7"/>
      <c r="Y161" s="7"/>
      <c r="Z161" s="7"/>
      <c r="AA161" s="7"/>
      <c r="AB161" s="7"/>
      <c r="AC161" s="7"/>
      <c r="AD161" s="7"/>
    </row>
    <row r="162" spans="7:30" ht="12.75" customHeight="1">
      <c r="G162" s="14"/>
      <c r="H162" s="7"/>
      <c r="I162" s="7"/>
      <c r="J162" s="7"/>
      <c r="K162" s="7"/>
      <c r="L162" s="7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7"/>
      <c r="Y162" s="7"/>
      <c r="Z162" s="7"/>
      <c r="AA162" s="7"/>
      <c r="AB162" s="7"/>
      <c r="AC162" s="7"/>
      <c r="AD162" s="7"/>
    </row>
    <row r="163" spans="7:30" ht="12.75" customHeight="1">
      <c r="G163" s="14"/>
      <c r="H163" s="7"/>
      <c r="I163" s="7"/>
      <c r="J163" s="7"/>
      <c r="K163" s="7"/>
      <c r="L163" s="7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7"/>
      <c r="Y163" s="7"/>
      <c r="Z163" s="7"/>
      <c r="AA163" s="7"/>
      <c r="AB163" s="7"/>
      <c r="AC163" s="7"/>
      <c r="AD163" s="7"/>
    </row>
    <row r="164" spans="7:30" ht="12.75" customHeight="1">
      <c r="G164" s="14"/>
      <c r="H164" s="7"/>
      <c r="I164" s="7"/>
      <c r="J164" s="7"/>
      <c r="K164" s="7"/>
      <c r="L164" s="7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7"/>
      <c r="Y164" s="7"/>
      <c r="Z164" s="7"/>
      <c r="AA164" s="7"/>
      <c r="AB164" s="7"/>
      <c r="AC164" s="7"/>
      <c r="AD164" s="7"/>
    </row>
    <row r="165" spans="7:30" ht="12.75" customHeight="1">
      <c r="G165" s="14"/>
      <c r="H165" s="7"/>
      <c r="I165" s="7"/>
      <c r="J165" s="7"/>
      <c r="K165" s="7"/>
      <c r="L165" s="7"/>
      <c r="M165" s="40"/>
      <c r="N165" s="40"/>
      <c r="O165" s="40"/>
      <c r="P165" s="40"/>
      <c r="Q165" s="40"/>
      <c r="R165" s="40"/>
      <c r="S165" s="40"/>
      <c r="T165" s="40"/>
      <c r="U165" s="65"/>
      <c r="V165" s="40"/>
      <c r="W165" s="40"/>
      <c r="X165" s="7"/>
      <c r="Y165" s="7"/>
      <c r="Z165" s="7"/>
      <c r="AA165" s="7"/>
      <c r="AB165" s="7"/>
      <c r="AC165" s="7"/>
      <c r="AD165" s="7"/>
    </row>
    <row r="166" spans="12:35" ht="12.75" customHeight="1">
      <c r="L166" s="14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</row>
    <row r="167" spans="12:35" ht="12.75" customHeight="1">
      <c r="L167" s="14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</row>
    <row r="168" spans="12:35" ht="12.75" customHeight="1">
      <c r="L168" s="14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7"/>
      <c r="Y168" s="7"/>
      <c r="Z168" s="7"/>
      <c r="AA168" s="7"/>
      <c r="AB168" s="7"/>
      <c r="AC168" s="16"/>
      <c r="AD168" s="7"/>
      <c r="AE168" s="7"/>
      <c r="AF168" s="7"/>
      <c r="AG168" s="7"/>
      <c r="AH168" s="7"/>
      <c r="AI168" s="7"/>
    </row>
    <row r="169" spans="12:35" ht="12.75" customHeight="1">
      <c r="L169" s="14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</row>
    <row r="170" spans="12:35" ht="12.75" customHeight="1">
      <c r="L170" s="14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</row>
    <row r="171" spans="12:35" ht="12.75" customHeight="1">
      <c r="L171" s="14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</row>
    <row r="172" spans="12:35" ht="12.75" customHeight="1">
      <c r="L172" s="14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</row>
    <row r="173" spans="12:35" ht="12.75" customHeight="1">
      <c r="L173" s="14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</row>
    <row r="174" spans="12:35" ht="12.75" customHeight="1">
      <c r="L174" s="14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</row>
    <row r="175" spans="12:35" ht="12.75" customHeight="1">
      <c r="L175" s="7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</row>
    <row r="176" spans="12:35" ht="12.75" customHeight="1">
      <c r="L176" s="7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</row>
    <row r="177" spans="12:35" ht="12.75" customHeight="1">
      <c r="L177" s="7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</row>
    <row r="178" spans="12:35" ht="12.75" customHeight="1">
      <c r="L178" s="7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</row>
    <row r="179" spans="12:35" ht="12.75" customHeight="1">
      <c r="L179" s="7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</row>
    <row r="180" spans="12:35" ht="12.75" customHeight="1">
      <c r="L180" s="7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</row>
    <row r="181" spans="12:35" ht="12.75" customHeight="1">
      <c r="L181" s="7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</row>
    <row r="182" spans="12:35" ht="12.75" customHeight="1">
      <c r="L182" s="7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</row>
    <row r="183" spans="12:35" ht="12.75" customHeight="1">
      <c r="L183" s="7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</row>
    <row r="184" spans="12:35" ht="12.75" customHeight="1">
      <c r="L184" s="7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</row>
    <row r="185" spans="12:35" ht="12.75" customHeight="1">
      <c r="L185" s="7"/>
      <c r="M185" s="40"/>
      <c r="N185" s="40"/>
      <c r="O185" s="40">
        <f>(7^2+4^2)*(1/2)</f>
        <v>32.5</v>
      </c>
      <c r="P185" s="40"/>
      <c r="Q185" s="40"/>
      <c r="R185" s="40"/>
      <c r="S185" s="40"/>
      <c r="T185" s="40"/>
      <c r="U185" s="40"/>
      <c r="V185" s="40"/>
      <c r="W185" s="40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</row>
    <row r="186" spans="12:35" ht="12.75" customHeight="1">
      <c r="L186" s="7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</row>
    <row r="187" spans="13:35" ht="12.75" customHeight="1"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</row>
    <row r="188" spans="13:28" ht="12.75" customHeight="1"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7"/>
      <c r="Y188" s="7"/>
      <c r="Z188" s="7"/>
      <c r="AA188" s="7"/>
      <c r="AB188" s="7"/>
    </row>
    <row r="189" spans="13:28" ht="12.75" customHeight="1">
      <c r="M189" s="62"/>
      <c r="N189" s="62"/>
      <c r="O189" s="62"/>
      <c r="P189" s="62"/>
      <c r="Q189" s="62"/>
      <c r="R189" s="62"/>
      <c r="S189" s="62"/>
      <c r="T189" s="62"/>
      <c r="U189" s="62"/>
      <c r="V189" s="62"/>
      <c r="W189" s="62"/>
      <c r="Y189" s="7"/>
      <c r="Z189" s="7"/>
      <c r="AA189" s="7"/>
      <c r="AB189" s="7"/>
    </row>
    <row r="190" spans="13:23" ht="12.75" customHeight="1">
      <c r="M190" s="62"/>
      <c r="N190" s="62"/>
      <c r="O190" s="62"/>
      <c r="P190" s="62"/>
      <c r="Q190" s="62"/>
      <c r="R190" s="62"/>
      <c r="S190" s="62"/>
      <c r="T190" s="62"/>
      <c r="U190" s="62"/>
      <c r="V190" s="62"/>
      <c r="W190" s="62"/>
    </row>
    <row r="191" spans="13:23" ht="12.75" customHeight="1">
      <c r="M191" s="62"/>
      <c r="N191" s="62"/>
      <c r="O191" s="62"/>
      <c r="P191" s="62"/>
      <c r="Q191" s="62"/>
      <c r="R191" s="62"/>
      <c r="S191" s="62"/>
      <c r="T191" s="62"/>
      <c r="U191" s="62"/>
      <c r="V191" s="62"/>
      <c r="W191" s="62"/>
    </row>
    <row r="192" spans="13:23" ht="12.75" customHeight="1">
      <c r="M192" s="62"/>
      <c r="N192" s="62"/>
      <c r="O192" s="62"/>
      <c r="P192" s="62"/>
      <c r="Q192" s="62"/>
      <c r="R192" s="62"/>
      <c r="S192" s="62"/>
      <c r="T192" s="62"/>
      <c r="U192" s="62"/>
      <c r="V192" s="62"/>
      <c r="W192" s="62"/>
    </row>
    <row r="193" spans="13:23" ht="12.75" customHeight="1">
      <c r="M193" s="62"/>
      <c r="N193" s="62"/>
      <c r="O193" s="62"/>
      <c r="P193" s="62"/>
      <c r="Q193" s="62"/>
      <c r="R193" s="62"/>
      <c r="S193" s="62"/>
      <c r="T193" s="62"/>
      <c r="U193" s="62"/>
      <c r="V193" s="62"/>
      <c r="W193" s="62"/>
    </row>
    <row r="194" spans="13:23" ht="12.75" customHeight="1">
      <c r="M194" s="62"/>
      <c r="N194" s="62"/>
      <c r="O194" s="62"/>
      <c r="P194" s="62"/>
      <c r="Q194" s="62"/>
      <c r="R194" s="62"/>
      <c r="S194" s="62"/>
      <c r="T194" s="62"/>
      <c r="U194" s="62"/>
      <c r="V194" s="62"/>
      <c r="W194" s="62"/>
    </row>
    <row r="195" spans="13:23" ht="12.75" customHeight="1">
      <c r="M195" s="62"/>
      <c r="N195" s="62"/>
      <c r="O195" s="62"/>
      <c r="P195" s="62"/>
      <c r="Q195" s="62"/>
      <c r="R195" s="62"/>
      <c r="S195" s="62"/>
      <c r="T195" s="62"/>
      <c r="U195" s="62"/>
      <c r="V195" s="62"/>
      <c r="W195" s="62"/>
    </row>
    <row r="196" spans="13:23" ht="12.75" customHeight="1">
      <c r="M196" s="62"/>
      <c r="N196" s="62"/>
      <c r="O196" s="62"/>
      <c r="P196" s="62"/>
      <c r="Q196" s="62"/>
      <c r="R196" s="62"/>
      <c r="S196" s="62"/>
      <c r="T196" s="62"/>
      <c r="U196" s="62"/>
      <c r="V196" s="62"/>
      <c r="W196" s="62"/>
    </row>
    <row r="197" spans="13:23" ht="12.75" customHeight="1">
      <c r="M197" s="62"/>
      <c r="N197" s="62"/>
      <c r="O197" s="62"/>
      <c r="P197" s="62"/>
      <c r="Q197" s="62"/>
      <c r="R197" s="62"/>
      <c r="S197" s="62"/>
      <c r="T197" s="62"/>
      <c r="U197" s="62"/>
      <c r="V197" s="62"/>
      <c r="W197" s="62"/>
    </row>
    <row r="198" spans="13:23" ht="12.75" customHeight="1">
      <c r="M198" s="62"/>
      <c r="N198" s="62"/>
      <c r="O198" s="62"/>
      <c r="P198" s="62"/>
      <c r="Q198" s="62"/>
      <c r="R198" s="62"/>
      <c r="S198" s="62"/>
      <c r="T198" s="62"/>
      <c r="U198" s="62"/>
      <c r="V198" s="62"/>
      <c r="W198" s="62"/>
    </row>
    <row r="199" spans="13:23" ht="12.75" customHeight="1">
      <c r="M199" s="62"/>
      <c r="N199" s="62"/>
      <c r="O199" s="62"/>
      <c r="P199" s="62"/>
      <c r="Q199" s="62"/>
      <c r="R199" s="62"/>
      <c r="S199" s="62"/>
      <c r="T199" s="62"/>
      <c r="U199" s="62"/>
      <c r="V199" s="62"/>
      <c r="W199" s="62"/>
    </row>
    <row r="200" spans="13:23" ht="12.75" customHeight="1">
      <c r="M200" s="62"/>
      <c r="N200" s="62"/>
      <c r="O200" s="62"/>
      <c r="P200" s="62"/>
      <c r="Q200" s="62"/>
      <c r="R200" s="62"/>
      <c r="S200" s="62"/>
      <c r="T200" s="62"/>
      <c r="U200" s="62"/>
      <c r="V200" s="62"/>
      <c r="W200" s="62"/>
    </row>
    <row r="201" spans="13:23" ht="12.75" customHeight="1">
      <c r="M201" s="62"/>
      <c r="N201" s="62"/>
      <c r="O201" s="62"/>
      <c r="P201" s="62"/>
      <c r="Q201" s="62"/>
      <c r="R201" s="62"/>
      <c r="S201" s="62"/>
      <c r="T201" s="62"/>
      <c r="U201" s="62"/>
      <c r="V201" s="62"/>
      <c r="W201" s="62"/>
    </row>
    <row r="202" spans="13:23" ht="12.75" customHeight="1">
      <c r="M202" s="62"/>
      <c r="N202" s="62"/>
      <c r="O202" s="62"/>
      <c r="P202" s="62"/>
      <c r="Q202" s="62"/>
      <c r="R202" s="62"/>
      <c r="S202" s="62"/>
      <c r="T202" s="62"/>
      <c r="U202" s="62"/>
      <c r="V202" s="62"/>
      <c r="W202" s="62"/>
    </row>
    <row r="203" spans="13:23" ht="12.75" customHeight="1">
      <c r="M203" s="62"/>
      <c r="N203" s="62"/>
      <c r="O203" s="62"/>
      <c r="P203" s="62"/>
      <c r="Q203" s="62"/>
      <c r="R203" s="62"/>
      <c r="S203" s="62"/>
      <c r="T203" s="62"/>
      <c r="U203" s="62"/>
      <c r="V203" s="62"/>
      <c r="W203" s="62"/>
    </row>
    <row r="204" spans="13:23" ht="12.75" customHeight="1">
      <c r="M204" s="62"/>
      <c r="N204" s="62"/>
      <c r="O204" s="62"/>
      <c r="P204" s="62"/>
      <c r="Q204" s="62"/>
      <c r="R204" s="62"/>
      <c r="S204" s="62"/>
      <c r="T204" s="62"/>
      <c r="U204" s="62"/>
      <c r="V204" s="62"/>
      <c r="W204" s="62"/>
    </row>
    <row r="205" spans="13:23" ht="12.75" customHeight="1">
      <c r="M205" s="62"/>
      <c r="N205" s="62"/>
      <c r="O205" s="62"/>
      <c r="P205" s="62"/>
      <c r="Q205" s="62"/>
      <c r="R205" s="62"/>
      <c r="S205" s="62"/>
      <c r="T205" s="62"/>
      <c r="U205" s="62"/>
      <c r="V205" s="62"/>
      <c r="W205" s="62"/>
    </row>
    <row r="206" spans="13:23" ht="12.75" customHeight="1">
      <c r="M206" s="62"/>
      <c r="N206" s="62"/>
      <c r="O206" s="62"/>
      <c r="P206" s="62"/>
      <c r="Q206" s="62"/>
      <c r="R206" s="62"/>
      <c r="S206" s="62"/>
      <c r="T206" s="62"/>
      <c r="U206" s="62"/>
      <c r="V206" s="62"/>
      <c r="W206" s="62"/>
    </row>
    <row r="207" spans="13:23" ht="12.75" customHeight="1">
      <c r="M207" s="62"/>
      <c r="N207" s="62"/>
      <c r="O207" s="62"/>
      <c r="P207" s="62"/>
      <c r="Q207" s="62"/>
      <c r="R207" s="62"/>
      <c r="S207" s="62"/>
      <c r="T207" s="62"/>
      <c r="U207" s="62"/>
      <c r="V207" s="62"/>
      <c r="W207" s="62"/>
    </row>
    <row r="208" spans="13:23" ht="12.75" customHeight="1">
      <c r="M208" s="62"/>
      <c r="N208" s="62"/>
      <c r="O208" s="62"/>
      <c r="P208" s="62"/>
      <c r="Q208" s="62"/>
      <c r="R208" s="62"/>
      <c r="S208" s="62"/>
      <c r="T208" s="62"/>
      <c r="U208" s="62"/>
      <c r="V208" s="62"/>
      <c r="W208" s="62"/>
    </row>
    <row r="209" spans="13:23" ht="12.75" customHeight="1">
      <c r="M209" s="62"/>
      <c r="N209" s="62"/>
      <c r="O209" s="62"/>
      <c r="P209" s="62"/>
      <c r="Q209" s="62"/>
      <c r="R209" s="62"/>
      <c r="S209" s="62"/>
      <c r="T209" s="62"/>
      <c r="U209" s="62"/>
      <c r="V209" s="62"/>
      <c r="W209" s="62"/>
    </row>
    <row r="210" spans="13:23" ht="12.75" customHeight="1">
      <c r="M210" s="62"/>
      <c r="N210" s="62"/>
      <c r="O210" s="62"/>
      <c r="P210" s="62"/>
      <c r="Q210" s="62"/>
      <c r="R210" s="62"/>
      <c r="S210" s="62"/>
      <c r="T210" s="62"/>
      <c r="U210" s="62"/>
      <c r="V210" s="62"/>
      <c r="W210" s="62"/>
    </row>
    <row r="211" spans="13:23" ht="12.75" customHeight="1">
      <c r="M211" s="62"/>
      <c r="N211" s="62"/>
      <c r="O211" s="62"/>
      <c r="P211" s="62"/>
      <c r="Q211" s="62"/>
      <c r="R211" s="62"/>
      <c r="S211" s="62"/>
      <c r="T211" s="62"/>
      <c r="U211" s="62"/>
      <c r="V211" s="62"/>
      <c r="W211" s="62"/>
    </row>
    <row r="212" spans="13:23" ht="12.75" customHeight="1">
      <c r="M212" s="62"/>
      <c r="N212" s="62"/>
      <c r="O212" s="62"/>
      <c r="P212" s="62"/>
      <c r="Q212" s="62"/>
      <c r="R212" s="62"/>
      <c r="S212" s="62"/>
      <c r="T212" s="62"/>
      <c r="U212" s="62"/>
      <c r="V212" s="62"/>
      <c r="W212" s="62"/>
    </row>
    <row r="213" spans="13:23" ht="12.75" customHeight="1">
      <c r="M213" s="62"/>
      <c r="N213" s="62"/>
      <c r="O213" s="62"/>
      <c r="P213" s="62"/>
      <c r="Q213" s="62"/>
      <c r="R213" s="62"/>
      <c r="S213" s="62"/>
      <c r="T213" s="62"/>
      <c r="U213" s="62"/>
      <c r="V213" s="62"/>
      <c r="W213" s="62"/>
    </row>
    <row r="214" spans="13:23" ht="12.75" customHeight="1">
      <c r="M214" s="62"/>
      <c r="N214" s="62"/>
      <c r="O214" s="62"/>
      <c r="P214" s="62"/>
      <c r="Q214" s="62"/>
      <c r="R214" s="62"/>
      <c r="S214" s="62"/>
      <c r="T214" s="62"/>
      <c r="U214" s="62"/>
      <c r="V214" s="62"/>
      <c r="W214" s="62"/>
    </row>
    <row r="215" spans="13:23" ht="12.75" customHeight="1">
      <c r="M215" s="62"/>
      <c r="N215" s="62"/>
      <c r="O215" s="62"/>
      <c r="P215" s="62"/>
      <c r="Q215" s="62"/>
      <c r="R215" s="62"/>
      <c r="S215" s="62"/>
      <c r="T215" s="62"/>
      <c r="U215" s="62"/>
      <c r="V215" s="62"/>
      <c r="W215" s="62"/>
    </row>
    <row r="216" spans="13:23" ht="12.75" customHeight="1">
      <c r="M216" s="62"/>
      <c r="N216" s="62"/>
      <c r="O216" s="62"/>
      <c r="P216" s="62"/>
      <c r="Q216" s="62"/>
      <c r="R216" s="62"/>
      <c r="S216" s="62"/>
      <c r="T216" s="62"/>
      <c r="U216" s="62"/>
      <c r="V216" s="62"/>
      <c r="W216" s="62"/>
    </row>
    <row r="217" spans="13:23" ht="12.75" customHeight="1">
      <c r="M217" s="62"/>
      <c r="N217" s="62"/>
      <c r="O217" s="62"/>
      <c r="P217" s="62"/>
      <c r="Q217" s="62"/>
      <c r="R217" s="62"/>
      <c r="S217" s="62"/>
      <c r="T217" s="62"/>
      <c r="U217" s="62"/>
      <c r="V217" s="62"/>
      <c r="W217" s="62"/>
    </row>
    <row r="218" spans="13:23" ht="12.75" customHeight="1">
      <c r="M218" s="62"/>
      <c r="N218" s="62"/>
      <c r="O218" s="62"/>
      <c r="P218" s="62"/>
      <c r="Q218" s="62"/>
      <c r="R218" s="62"/>
      <c r="S218" s="62"/>
      <c r="T218" s="62"/>
      <c r="U218" s="62"/>
      <c r="V218" s="62"/>
      <c r="W218" s="62"/>
    </row>
    <row r="219" spans="13:23" ht="12.75" customHeight="1">
      <c r="M219" s="62"/>
      <c r="N219" s="62"/>
      <c r="O219" s="62"/>
      <c r="P219" s="62"/>
      <c r="Q219" s="62"/>
      <c r="R219" s="62"/>
      <c r="S219" s="62"/>
      <c r="T219" s="62"/>
      <c r="U219" s="62"/>
      <c r="V219" s="62"/>
      <c r="W219" s="62"/>
    </row>
    <row r="220" spans="13:23" ht="12.75" customHeight="1">
      <c r="M220" s="62"/>
      <c r="N220" s="62"/>
      <c r="O220" s="62"/>
      <c r="P220" s="62"/>
      <c r="Q220" s="62"/>
      <c r="R220" s="62"/>
      <c r="S220" s="62"/>
      <c r="T220" s="62"/>
      <c r="U220" s="62"/>
      <c r="V220" s="62"/>
      <c r="W220" s="62"/>
    </row>
    <row r="221" spans="13:23" ht="12.75" customHeight="1">
      <c r="M221" s="62"/>
      <c r="N221" s="62"/>
      <c r="O221" s="62"/>
      <c r="P221" s="62"/>
      <c r="Q221" s="62"/>
      <c r="R221" s="62"/>
      <c r="S221" s="62"/>
      <c r="T221" s="62"/>
      <c r="U221" s="62"/>
      <c r="V221" s="62"/>
      <c r="W221" s="62"/>
    </row>
    <row r="222" spans="13:23" ht="12.75" customHeight="1">
      <c r="M222" s="62"/>
      <c r="N222" s="62"/>
      <c r="O222" s="62"/>
      <c r="P222" s="62"/>
      <c r="Q222" s="62"/>
      <c r="R222" s="62"/>
      <c r="S222" s="62"/>
      <c r="T222" s="62"/>
      <c r="U222" s="62"/>
      <c r="V222" s="62"/>
      <c r="W222" s="62"/>
    </row>
    <row r="223" spans="13:23" ht="12.75" customHeight="1">
      <c r="M223" s="62"/>
      <c r="N223" s="62"/>
      <c r="O223" s="62"/>
      <c r="P223" s="62"/>
      <c r="Q223" s="62"/>
      <c r="R223" s="62"/>
      <c r="S223" s="62"/>
      <c r="T223" s="62"/>
      <c r="U223" s="62"/>
      <c r="V223" s="62"/>
      <c r="W223" s="62"/>
    </row>
    <row r="224" spans="13:23" ht="12.75" customHeight="1">
      <c r="M224" s="62"/>
      <c r="N224" s="62"/>
      <c r="O224" s="62"/>
      <c r="P224" s="62"/>
      <c r="Q224" s="62"/>
      <c r="R224" s="62"/>
      <c r="S224" s="62"/>
      <c r="T224" s="62"/>
      <c r="U224" s="62"/>
      <c r="V224" s="62"/>
      <c r="W224" s="62"/>
    </row>
    <row r="225" spans="13:23" ht="12.75" customHeight="1">
      <c r="M225" s="62"/>
      <c r="N225" s="62"/>
      <c r="O225" s="62"/>
      <c r="P225" s="62"/>
      <c r="Q225" s="62"/>
      <c r="R225" s="62"/>
      <c r="S225" s="62"/>
      <c r="T225" s="62"/>
      <c r="U225" s="62"/>
      <c r="V225" s="62"/>
      <c r="W225" s="62"/>
    </row>
    <row r="226" spans="13:23" ht="12.75" customHeight="1">
      <c r="M226" s="62"/>
      <c r="N226" s="62"/>
      <c r="O226" s="62"/>
      <c r="P226" s="62"/>
      <c r="Q226" s="62"/>
      <c r="R226" s="62"/>
      <c r="S226" s="62"/>
      <c r="T226" s="62"/>
      <c r="U226" s="62"/>
      <c r="V226" s="62"/>
      <c r="W226" s="62"/>
    </row>
    <row r="227" spans="13:23" ht="12.75" customHeight="1">
      <c r="M227" s="62"/>
      <c r="N227" s="62"/>
      <c r="O227" s="62"/>
      <c r="P227" s="62"/>
      <c r="Q227" s="62"/>
      <c r="R227" s="62"/>
      <c r="S227" s="62"/>
      <c r="T227" s="62"/>
      <c r="U227" s="62"/>
      <c r="V227" s="62"/>
      <c r="W227" s="62"/>
    </row>
    <row r="228" spans="13:23" ht="12.75" customHeight="1">
      <c r="M228" s="62"/>
      <c r="N228" s="62"/>
      <c r="O228" s="62"/>
      <c r="P228" s="62"/>
      <c r="Q228" s="62"/>
      <c r="R228" s="62"/>
      <c r="S228" s="62"/>
      <c r="T228" s="62"/>
      <c r="U228" s="62"/>
      <c r="V228" s="62"/>
      <c r="W228" s="62"/>
    </row>
    <row r="229" spans="13:23" ht="12.75" customHeight="1">
      <c r="M229" s="62"/>
      <c r="N229" s="62"/>
      <c r="O229" s="62"/>
      <c r="P229" s="62"/>
      <c r="Q229" s="62"/>
      <c r="R229" s="62"/>
      <c r="S229" s="62"/>
      <c r="T229" s="62"/>
      <c r="U229" s="62"/>
      <c r="V229" s="62"/>
      <c r="W229" s="62"/>
    </row>
    <row r="230" spans="13:23" ht="12.75" customHeight="1">
      <c r="M230" s="62"/>
      <c r="N230" s="62"/>
      <c r="O230" s="62"/>
      <c r="P230" s="62"/>
      <c r="Q230" s="62"/>
      <c r="R230" s="62"/>
      <c r="S230" s="62"/>
      <c r="T230" s="62"/>
      <c r="U230" s="62"/>
      <c r="V230" s="62"/>
      <c r="W230" s="62"/>
    </row>
    <row r="231" spans="13:23" ht="12.75" customHeight="1">
      <c r="M231" s="62"/>
      <c r="N231" s="62"/>
      <c r="O231" s="62"/>
      <c r="P231" s="62"/>
      <c r="Q231" s="62"/>
      <c r="R231" s="62"/>
      <c r="S231" s="62"/>
      <c r="T231" s="62"/>
      <c r="U231" s="62"/>
      <c r="V231" s="62"/>
      <c r="W231" s="62"/>
    </row>
    <row r="232" spans="13:23" ht="12.75" customHeight="1">
      <c r="M232" s="62"/>
      <c r="N232" s="62"/>
      <c r="O232" s="62"/>
      <c r="P232" s="62"/>
      <c r="Q232" s="62"/>
      <c r="R232" s="62"/>
      <c r="S232" s="62"/>
      <c r="T232" s="62"/>
      <c r="U232" s="62"/>
      <c r="V232" s="62"/>
      <c r="W232" s="62"/>
    </row>
    <row r="233" spans="13:23" ht="12.75" customHeight="1">
      <c r="M233" s="62"/>
      <c r="N233" s="62"/>
      <c r="O233" s="62"/>
      <c r="P233" s="62"/>
      <c r="Q233" s="62"/>
      <c r="R233" s="62"/>
      <c r="S233" s="62"/>
      <c r="T233" s="62"/>
      <c r="U233" s="62"/>
      <c r="V233" s="62"/>
      <c r="W233" s="62"/>
    </row>
    <row r="234" spans="13:23" ht="12.75" customHeight="1">
      <c r="M234" s="62"/>
      <c r="N234" s="62"/>
      <c r="O234" s="62"/>
      <c r="P234" s="62"/>
      <c r="Q234" s="62"/>
      <c r="R234" s="62"/>
      <c r="S234" s="62"/>
      <c r="T234" s="62"/>
      <c r="U234" s="62"/>
      <c r="V234" s="62"/>
      <c r="W234" s="62"/>
    </row>
    <row r="235" spans="13:23" ht="12.75" customHeight="1">
      <c r="M235" s="62"/>
      <c r="N235" s="62"/>
      <c r="O235" s="62"/>
      <c r="P235" s="62"/>
      <c r="Q235" s="62"/>
      <c r="R235" s="62"/>
      <c r="S235" s="62"/>
      <c r="T235" s="62"/>
      <c r="U235" s="62"/>
      <c r="V235" s="62"/>
      <c r="W235" s="62"/>
    </row>
    <row r="236" spans="13:23" ht="12.75" customHeight="1">
      <c r="M236" s="62"/>
      <c r="N236" s="62"/>
      <c r="O236" s="62"/>
      <c r="P236" s="62"/>
      <c r="Q236" s="62"/>
      <c r="R236" s="62"/>
      <c r="S236" s="62"/>
      <c r="T236" s="62"/>
      <c r="U236" s="62"/>
      <c r="V236" s="62"/>
      <c r="W236" s="62"/>
    </row>
    <row r="237" spans="13:23" ht="12.75" customHeight="1">
      <c r="M237" s="62"/>
      <c r="N237" s="62"/>
      <c r="O237" s="62"/>
      <c r="P237" s="62"/>
      <c r="Q237" s="62"/>
      <c r="R237" s="62"/>
      <c r="S237" s="62"/>
      <c r="T237" s="62"/>
      <c r="U237" s="62"/>
      <c r="V237" s="62"/>
      <c r="W237" s="62"/>
    </row>
    <row r="238" spans="13:23" ht="12.75" customHeight="1">
      <c r="M238" s="62"/>
      <c r="N238" s="62"/>
      <c r="O238" s="62"/>
      <c r="P238" s="62"/>
      <c r="Q238" s="62"/>
      <c r="R238" s="62"/>
      <c r="S238" s="62"/>
      <c r="T238" s="62"/>
      <c r="U238" s="62"/>
      <c r="V238" s="62"/>
      <c r="W238" s="62"/>
    </row>
    <row r="239" spans="13:23" ht="12.75" customHeight="1">
      <c r="M239" s="62"/>
      <c r="N239" s="62"/>
      <c r="O239" s="62"/>
      <c r="P239" s="62"/>
      <c r="Q239" s="62"/>
      <c r="R239" s="62"/>
      <c r="S239" s="62"/>
      <c r="T239" s="62"/>
      <c r="U239" s="62"/>
      <c r="V239" s="62"/>
      <c r="W239" s="62"/>
    </row>
    <row r="240" spans="13:23" ht="12.75" customHeight="1">
      <c r="M240" s="62"/>
      <c r="N240" s="62"/>
      <c r="O240" s="62"/>
      <c r="P240" s="62"/>
      <c r="Q240" s="62"/>
      <c r="R240" s="62"/>
      <c r="S240" s="62"/>
      <c r="T240" s="62"/>
      <c r="U240" s="62"/>
      <c r="V240" s="62"/>
      <c r="W240" s="62"/>
    </row>
    <row r="241" spans="13:23" ht="12.75" customHeight="1">
      <c r="M241" s="62"/>
      <c r="N241" s="62"/>
      <c r="O241" s="62"/>
      <c r="P241" s="62"/>
      <c r="Q241" s="62"/>
      <c r="R241" s="62"/>
      <c r="S241" s="62"/>
      <c r="T241" s="62"/>
      <c r="U241" s="62"/>
      <c r="V241" s="62"/>
      <c r="W241" s="62"/>
    </row>
    <row r="242" spans="13:23" ht="12.75" customHeight="1">
      <c r="M242" s="62"/>
      <c r="N242" s="62"/>
      <c r="O242" s="62"/>
      <c r="P242" s="62"/>
      <c r="Q242" s="62"/>
      <c r="R242" s="62"/>
      <c r="S242" s="62"/>
      <c r="T242" s="62"/>
      <c r="U242" s="62"/>
      <c r="V242" s="62"/>
      <c r="W242" s="62"/>
    </row>
    <row r="243" spans="13:23" ht="12.75" customHeight="1">
      <c r="M243" s="62"/>
      <c r="N243" s="62"/>
      <c r="O243" s="62"/>
      <c r="P243" s="62"/>
      <c r="Q243" s="62"/>
      <c r="R243" s="62"/>
      <c r="S243" s="62"/>
      <c r="T243" s="62"/>
      <c r="U243" s="62"/>
      <c r="V243" s="62"/>
      <c r="W243" s="62"/>
    </row>
    <row r="244" spans="13:23" ht="12.75" customHeight="1">
      <c r="M244" s="62"/>
      <c r="N244" s="62"/>
      <c r="O244" s="62"/>
      <c r="P244" s="62"/>
      <c r="Q244" s="62"/>
      <c r="R244" s="62"/>
      <c r="S244" s="62"/>
      <c r="T244" s="62"/>
      <c r="U244" s="62"/>
      <c r="V244" s="62"/>
      <c r="W244" s="62"/>
    </row>
    <row r="245" spans="13:23" ht="12.75" customHeight="1">
      <c r="M245" s="62"/>
      <c r="N245" s="62"/>
      <c r="O245" s="62"/>
      <c r="P245" s="62"/>
      <c r="Q245" s="62"/>
      <c r="R245" s="62"/>
      <c r="S245" s="62"/>
      <c r="T245" s="62"/>
      <c r="U245" s="62"/>
      <c r="V245" s="62"/>
      <c r="W245" s="62"/>
    </row>
    <row r="246" spans="13:23" ht="12.75" customHeight="1">
      <c r="M246" s="62"/>
      <c r="N246" s="62"/>
      <c r="O246" s="62"/>
      <c r="P246" s="62"/>
      <c r="Q246" s="62"/>
      <c r="R246" s="62"/>
      <c r="S246" s="62"/>
      <c r="T246" s="62"/>
      <c r="U246" s="62"/>
      <c r="V246" s="62"/>
      <c r="W246" s="62"/>
    </row>
    <row r="247" spans="13:23" ht="12.75" customHeight="1">
      <c r="M247" s="62"/>
      <c r="N247" s="62"/>
      <c r="O247" s="62"/>
      <c r="P247" s="62"/>
      <c r="Q247" s="62"/>
      <c r="R247" s="62"/>
      <c r="S247" s="62"/>
      <c r="T247" s="62"/>
      <c r="U247" s="62"/>
      <c r="V247" s="62"/>
      <c r="W247" s="62"/>
    </row>
    <row r="248" spans="13:23" ht="12.75" customHeight="1">
      <c r="M248" s="62"/>
      <c r="N248" s="62"/>
      <c r="O248" s="62"/>
      <c r="P248" s="62"/>
      <c r="Q248" s="62"/>
      <c r="R248" s="62"/>
      <c r="S248" s="62"/>
      <c r="T248" s="62"/>
      <c r="U248" s="62"/>
      <c r="V248" s="62"/>
      <c r="W248" s="62"/>
    </row>
    <row r="249" spans="13:23" ht="12.75" customHeight="1">
      <c r="M249" s="62"/>
      <c r="N249" s="62"/>
      <c r="O249" s="62"/>
      <c r="P249" s="62"/>
      <c r="Q249" s="62"/>
      <c r="R249" s="62"/>
      <c r="S249" s="62"/>
      <c r="T249" s="62"/>
      <c r="U249" s="62"/>
      <c r="V249" s="62"/>
      <c r="W249" s="62"/>
    </row>
    <row r="250" spans="13:23" ht="12.75" customHeight="1">
      <c r="M250" s="62"/>
      <c r="N250" s="62"/>
      <c r="O250" s="62"/>
      <c r="P250" s="62"/>
      <c r="Q250" s="62"/>
      <c r="R250" s="62"/>
      <c r="S250" s="62"/>
      <c r="T250" s="62"/>
      <c r="U250" s="62"/>
      <c r="V250" s="62"/>
      <c r="W250" s="62"/>
    </row>
    <row r="251" spans="13:23" ht="12.75" customHeight="1">
      <c r="M251" s="62"/>
      <c r="N251" s="62"/>
      <c r="O251" s="62"/>
      <c r="P251" s="62"/>
      <c r="Q251" s="62"/>
      <c r="R251" s="62"/>
      <c r="S251" s="62"/>
      <c r="T251" s="62"/>
      <c r="U251" s="62"/>
      <c r="V251" s="62"/>
      <c r="W251" s="62"/>
    </row>
    <row r="252" spans="13:23" ht="12.75" customHeight="1">
      <c r="M252" s="62"/>
      <c r="N252" s="62"/>
      <c r="O252" s="62"/>
      <c r="P252" s="62"/>
      <c r="Q252" s="62"/>
      <c r="R252" s="62"/>
      <c r="S252" s="62"/>
      <c r="T252" s="62"/>
      <c r="U252" s="62"/>
      <c r="V252" s="62"/>
      <c r="W252" s="62"/>
    </row>
    <row r="253" spans="13:23" ht="12.75" customHeight="1">
      <c r="M253" s="62"/>
      <c r="N253" s="62"/>
      <c r="O253" s="62"/>
      <c r="P253" s="62"/>
      <c r="Q253" s="62"/>
      <c r="R253" s="62"/>
      <c r="S253" s="62"/>
      <c r="T253" s="62"/>
      <c r="U253" s="62"/>
      <c r="V253" s="62"/>
      <c r="W253" s="62"/>
    </row>
    <row r="254" spans="13:23" ht="12.75" customHeight="1">
      <c r="M254" s="62"/>
      <c r="N254" s="62"/>
      <c r="O254" s="62"/>
      <c r="P254" s="62"/>
      <c r="Q254" s="62"/>
      <c r="R254" s="62"/>
      <c r="S254" s="62"/>
      <c r="T254" s="62"/>
      <c r="U254" s="62"/>
      <c r="V254" s="62"/>
      <c r="W254" s="62"/>
    </row>
    <row r="255" spans="13:23" ht="12.75" customHeight="1">
      <c r="M255" s="62"/>
      <c r="N255" s="62"/>
      <c r="O255" s="62"/>
      <c r="P255" s="62"/>
      <c r="Q255" s="62"/>
      <c r="R255" s="62"/>
      <c r="S255" s="62"/>
      <c r="T255" s="62"/>
      <c r="U255" s="62"/>
      <c r="V255" s="62"/>
      <c r="W255" s="62"/>
    </row>
    <row r="256" spans="13:23" ht="12.75" customHeight="1">
      <c r="M256" s="62"/>
      <c r="N256" s="62"/>
      <c r="O256" s="62"/>
      <c r="P256" s="62"/>
      <c r="Q256" s="62"/>
      <c r="R256" s="62"/>
      <c r="S256" s="62"/>
      <c r="T256" s="62"/>
      <c r="U256" s="62"/>
      <c r="V256" s="62"/>
      <c r="W256" s="62"/>
    </row>
    <row r="257" spans="13:23" ht="12.75" customHeight="1">
      <c r="M257" s="62"/>
      <c r="N257" s="62"/>
      <c r="O257" s="62"/>
      <c r="P257" s="62"/>
      <c r="Q257" s="62"/>
      <c r="R257" s="62"/>
      <c r="S257" s="62"/>
      <c r="T257" s="62"/>
      <c r="U257" s="62"/>
      <c r="V257" s="62"/>
      <c r="W257" s="62"/>
    </row>
    <row r="258" spans="13:23" ht="12.75" customHeight="1">
      <c r="M258" s="62"/>
      <c r="N258" s="62"/>
      <c r="O258" s="62"/>
      <c r="P258" s="62"/>
      <c r="Q258" s="62"/>
      <c r="R258" s="62"/>
      <c r="S258" s="62"/>
      <c r="T258" s="62"/>
      <c r="U258" s="62"/>
      <c r="V258" s="62"/>
      <c r="W258" s="62"/>
    </row>
    <row r="259" spans="13:23" ht="12.75" customHeight="1">
      <c r="M259" s="62"/>
      <c r="N259" s="62"/>
      <c r="O259" s="62"/>
      <c r="P259" s="62"/>
      <c r="Q259" s="62"/>
      <c r="R259" s="62"/>
      <c r="S259" s="62"/>
      <c r="T259" s="62"/>
      <c r="U259" s="62"/>
      <c r="V259" s="62"/>
      <c r="W259" s="62"/>
    </row>
    <row r="260" spans="13:23" ht="12.75" customHeight="1">
      <c r="M260" s="62"/>
      <c r="N260" s="62"/>
      <c r="O260" s="62"/>
      <c r="P260" s="62"/>
      <c r="Q260" s="62"/>
      <c r="R260" s="62"/>
      <c r="S260" s="62"/>
      <c r="T260" s="62"/>
      <c r="U260" s="62"/>
      <c r="V260" s="62"/>
      <c r="W260" s="62"/>
    </row>
    <row r="261" spans="13:23" ht="12.75" customHeight="1">
      <c r="M261" s="62"/>
      <c r="N261" s="62"/>
      <c r="O261" s="62"/>
      <c r="P261" s="62"/>
      <c r="Q261" s="62"/>
      <c r="R261" s="62"/>
      <c r="S261" s="62"/>
      <c r="T261" s="62"/>
      <c r="U261" s="62"/>
      <c r="V261" s="62"/>
      <c r="W261" s="62"/>
    </row>
    <row r="262" spans="13:23" ht="12.75" customHeight="1">
      <c r="M262" s="62"/>
      <c r="N262" s="62"/>
      <c r="O262" s="62"/>
      <c r="P262" s="62"/>
      <c r="Q262" s="62"/>
      <c r="R262" s="62"/>
      <c r="S262" s="62"/>
      <c r="T262" s="62"/>
      <c r="U262" s="62"/>
      <c r="V262" s="62"/>
      <c r="W262" s="62"/>
    </row>
    <row r="263" spans="13:23" ht="12.75" customHeight="1">
      <c r="M263" s="62"/>
      <c r="N263" s="62"/>
      <c r="O263" s="62"/>
      <c r="P263" s="62"/>
      <c r="Q263" s="62"/>
      <c r="R263" s="62"/>
      <c r="S263" s="62"/>
      <c r="T263" s="62"/>
      <c r="U263" s="62"/>
      <c r="V263" s="62"/>
      <c r="W263" s="62"/>
    </row>
    <row r="264" spans="13:23" ht="12.75" customHeight="1">
      <c r="M264" s="62"/>
      <c r="N264" s="62"/>
      <c r="O264" s="62"/>
      <c r="P264" s="62"/>
      <c r="Q264" s="62"/>
      <c r="R264" s="62"/>
      <c r="S264" s="62"/>
      <c r="T264" s="62"/>
      <c r="U264" s="62"/>
      <c r="V264" s="62"/>
      <c r="W264" s="62"/>
    </row>
    <row r="265" spans="13:23" ht="12.75" customHeight="1">
      <c r="M265" s="62"/>
      <c r="N265" s="62"/>
      <c r="O265" s="62"/>
      <c r="P265" s="62"/>
      <c r="Q265" s="62"/>
      <c r="R265" s="62"/>
      <c r="S265" s="62"/>
      <c r="T265" s="62"/>
      <c r="U265" s="62"/>
      <c r="V265" s="62"/>
      <c r="W265" s="62"/>
    </row>
    <row r="266" spans="13:23" ht="12.75" customHeight="1">
      <c r="M266" s="62"/>
      <c r="N266" s="62"/>
      <c r="O266" s="62"/>
      <c r="P266" s="62"/>
      <c r="Q266" s="62"/>
      <c r="R266" s="62"/>
      <c r="S266" s="62"/>
      <c r="T266" s="62"/>
      <c r="U266" s="62"/>
      <c r="V266" s="62"/>
      <c r="W266" s="62"/>
    </row>
    <row r="267" spans="13:23" ht="12.75" customHeight="1">
      <c r="M267" s="62"/>
      <c r="N267" s="62"/>
      <c r="O267" s="62"/>
      <c r="P267" s="62"/>
      <c r="Q267" s="62"/>
      <c r="R267" s="62"/>
      <c r="S267" s="62"/>
      <c r="T267" s="62"/>
      <c r="U267" s="62"/>
      <c r="V267" s="62"/>
      <c r="W267" s="62"/>
    </row>
    <row r="268" spans="13:23" ht="12.75" customHeight="1">
      <c r="M268" s="62"/>
      <c r="N268" s="62"/>
      <c r="O268" s="62"/>
      <c r="P268" s="62"/>
      <c r="Q268" s="62"/>
      <c r="R268" s="62"/>
      <c r="S268" s="62"/>
      <c r="T268" s="62"/>
      <c r="U268" s="62"/>
      <c r="V268" s="62"/>
      <c r="W268" s="62"/>
    </row>
    <row r="269" spans="13:23" ht="12.75" customHeight="1">
      <c r="M269" s="62"/>
      <c r="N269" s="62"/>
      <c r="O269" s="62"/>
      <c r="P269" s="62"/>
      <c r="Q269" s="62"/>
      <c r="R269" s="62"/>
      <c r="S269" s="62"/>
      <c r="T269" s="62"/>
      <c r="U269" s="62"/>
      <c r="V269" s="62"/>
      <c r="W269" s="62"/>
    </row>
    <row r="270" spans="13:23" ht="12.75" customHeight="1">
      <c r="M270" s="62"/>
      <c r="N270" s="62"/>
      <c r="O270" s="62"/>
      <c r="P270" s="62"/>
      <c r="Q270" s="62"/>
      <c r="R270" s="62"/>
      <c r="S270" s="62"/>
      <c r="T270" s="62"/>
      <c r="U270" s="62"/>
      <c r="V270" s="62"/>
      <c r="W270" s="62"/>
    </row>
    <row r="271" spans="13:23" ht="12.75" customHeight="1">
      <c r="M271" s="62"/>
      <c r="N271" s="62"/>
      <c r="O271" s="62"/>
      <c r="P271" s="62"/>
      <c r="Q271" s="62"/>
      <c r="R271" s="62"/>
      <c r="S271" s="62"/>
      <c r="T271" s="62"/>
      <c r="U271" s="62"/>
      <c r="V271" s="62"/>
      <c r="W271" s="62"/>
    </row>
    <row r="272" spans="13:23" ht="12.75" customHeight="1">
      <c r="M272" s="62"/>
      <c r="N272" s="62"/>
      <c r="O272" s="62"/>
      <c r="P272" s="62"/>
      <c r="Q272" s="62"/>
      <c r="R272" s="62"/>
      <c r="S272" s="62"/>
      <c r="T272" s="62"/>
      <c r="U272" s="62"/>
      <c r="V272" s="62"/>
      <c r="W272" s="62"/>
    </row>
    <row r="273" spans="13:23" ht="12.75" customHeight="1">
      <c r="M273" s="62"/>
      <c r="N273" s="62"/>
      <c r="O273" s="62"/>
      <c r="P273" s="62"/>
      <c r="Q273" s="62"/>
      <c r="R273" s="62"/>
      <c r="S273" s="62"/>
      <c r="T273" s="62"/>
      <c r="U273" s="62"/>
      <c r="V273" s="62"/>
      <c r="W273" s="62"/>
    </row>
    <row r="274" spans="13:23" ht="12.75" customHeight="1">
      <c r="M274" s="62"/>
      <c r="N274" s="62"/>
      <c r="O274" s="62"/>
      <c r="P274" s="62"/>
      <c r="Q274" s="62"/>
      <c r="R274" s="62"/>
      <c r="S274" s="62"/>
      <c r="T274" s="62"/>
      <c r="U274" s="62"/>
      <c r="V274" s="62"/>
      <c r="W274" s="62"/>
    </row>
    <row r="275" spans="13:23" ht="12.75" customHeight="1">
      <c r="M275" s="62"/>
      <c r="N275" s="62"/>
      <c r="O275" s="62"/>
      <c r="P275" s="62"/>
      <c r="Q275" s="62"/>
      <c r="R275" s="62"/>
      <c r="S275" s="62"/>
      <c r="T275" s="62"/>
      <c r="U275" s="62"/>
      <c r="V275" s="62"/>
      <c r="W275" s="62"/>
    </row>
    <row r="276" spans="13:23" ht="12.75" customHeight="1">
      <c r="M276" s="62"/>
      <c r="N276" s="62"/>
      <c r="O276" s="62"/>
      <c r="P276" s="62"/>
      <c r="Q276" s="62"/>
      <c r="R276" s="62"/>
      <c r="S276" s="62"/>
      <c r="T276" s="62"/>
      <c r="U276" s="62"/>
      <c r="V276" s="62"/>
      <c r="W276" s="62"/>
    </row>
    <row r="277" spans="13:23" ht="12.75" customHeight="1">
      <c r="M277" s="62"/>
      <c r="N277" s="62"/>
      <c r="O277" s="62"/>
      <c r="P277" s="62"/>
      <c r="Q277" s="62"/>
      <c r="R277" s="62"/>
      <c r="S277" s="62"/>
      <c r="T277" s="62"/>
      <c r="U277" s="62"/>
      <c r="V277" s="62"/>
      <c r="W277" s="62"/>
    </row>
    <row r="278" spans="13:23" ht="12.75" customHeight="1">
      <c r="M278" s="62"/>
      <c r="N278" s="62"/>
      <c r="O278" s="62"/>
      <c r="P278" s="62"/>
      <c r="Q278" s="62"/>
      <c r="R278" s="62"/>
      <c r="S278" s="62"/>
      <c r="T278" s="62"/>
      <c r="U278" s="62"/>
      <c r="V278" s="62"/>
      <c r="W278" s="62"/>
    </row>
    <row r="279" spans="13:23" ht="12.75" customHeight="1">
      <c r="M279" s="62"/>
      <c r="N279" s="62"/>
      <c r="O279" s="62"/>
      <c r="P279" s="62"/>
      <c r="Q279" s="62"/>
      <c r="R279" s="62"/>
      <c r="S279" s="62"/>
      <c r="T279" s="62"/>
      <c r="U279" s="62"/>
      <c r="V279" s="62"/>
      <c r="W279" s="62"/>
    </row>
    <row r="280" spans="13:23" ht="12.75" customHeight="1">
      <c r="M280" s="62"/>
      <c r="N280" s="62"/>
      <c r="O280" s="62"/>
      <c r="P280" s="62"/>
      <c r="Q280" s="62"/>
      <c r="R280" s="62"/>
      <c r="S280" s="62"/>
      <c r="T280" s="62"/>
      <c r="U280" s="62"/>
      <c r="V280" s="62"/>
      <c r="W280" s="62"/>
    </row>
    <row r="281" spans="13:23" ht="12.75" customHeight="1">
      <c r="M281" s="62"/>
      <c r="N281" s="62"/>
      <c r="O281" s="62"/>
      <c r="P281" s="62"/>
      <c r="Q281" s="62"/>
      <c r="R281" s="62"/>
      <c r="S281" s="62"/>
      <c r="T281" s="62"/>
      <c r="U281" s="62"/>
      <c r="V281" s="62"/>
      <c r="W281" s="62"/>
    </row>
    <row r="282" spans="13:23" ht="12.75" customHeight="1">
      <c r="M282" s="62"/>
      <c r="N282" s="62"/>
      <c r="O282" s="62"/>
      <c r="P282" s="62"/>
      <c r="Q282" s="62"/>
      <c r="R282" s="62"/>
      <c r="S282" s="62"/>
      <c r="T282" s="62"/>
      <c r="U282" s="62"/>
      <c r="V282" s="62"/>
      <c r="W282" s="62"/>
    </row>
    <row r="283" spans="13:23" ht="12.75" customHeight="1">
      <c r="M283" s="62"/>
      <c r="N283" s="62"/>
      <c r="O283" s="62"/>
      <c r="P283" s="62"/>
      <c r="Q283" s="62"/>
      <c r="R283" s="62"/>
      <c r="S283" s="62"/>
      <c r="T283" s="62"/>
      <c r="U283" s="62"/>
      <c r="V283" s="62"/>
      <c r="W283" s="62"/>
    </row>
    <row r="284" spans="13:23" ht="12.75" customHeight="1">
      <c r="M284" s="62"/>
      <c r="N284" s="62"/>
      <c r="O284" s="62"/>
      <c r="P284" s="62"/>
      <c r="Q284" s="62"/>
      <c r="R284" s="62"/>
      <c r="S284" s="62"/>
      <c r="T284" s="62"/>
      <c r="U284" s="62"/>
      <c r="V284" s="62"/>
      <c r="W284" s="62"/>
    </row>
    <row r="285" spans="13:23" ht="12.75" customHeight="1">
      <c r="M285" s="62"/>
      <c r="N285" s="62"/>
      <c r="O285" s="62"/>
      <c r="P285" s="62"/>
      <c r="Q285" s="62"/>
      <c r="R285" s="62"/>
      <c r="S285" s="62"/>
      <c r="T285" s="62"/>
      <c r="U285" s="62"/>
      <c r="V285" s="62"/>
      <c r="W285" s="62"/>
    </row>
    <row r="286" spans="13:23" ht="12.75" customHeight="1">
      <c r="M286" s="62"/>
      <c r="N286" s="62"/>
      <c r="O286" s="62"/>
      <c r="P286" s="62"/>
      <c r="Q286" s="62"/>
      <c r="R286" s="62"/>
      <c r="S286" s="62"/>
      <c r="T286" s="62"/>
      <c r="U286" s="62"/>
      <c r="V286" s="62"/>
      <c r="W286" s="62"/>
    </row>
    <row r="287" spans="13:23" ht="12.75" customHeight="1">
      <c r="M287" s="62"/>
      <c r="N287" s="62"/>
      <c r="O287" s="62"/>
      <c r="P287" s="62"/>
      <c r="Q287" s="62"/>
      <c r="R287" s="62"/>
      <c r="S287" s="62"/>
      <c r="T287" s="62"/>
      <c r="U287" s="62"/>
      <c r="V287" s="62"/>
      <c r="W287" s="62"/>
    </row>
    <row r="288" spans="13:23" ht="12.75" customHeight="1">
      <c r="M288" s="62"/>
      <c r="N288" s="62"/>
      <c r="O288" s="62"/>
      <c r="P288" s="62"/>
      <c r="Q288" s="62"/>
      <c r="R288" s="62"/>
      <c r="S288" s="62"/>
      <c r="T288" s="62"/>
      <c r="U288" s="62"/>
      <c r="V288" s="62"/>
      <c r="W288" s="62"/>
    </row>
    <row r="289" spans="13:23" ht="12.75" customHeight="1">
      <c r="M289" s="62"/>
      <c r="N289" s="62"/>
      <c r="O289" s="62"/>
      <c r="P289" s="62"/>
      <c r="Q289" s="62"/>
      <c r="R289" s="62"/>
      <c r="S289" s="62"/>
      <c r="T289" s="62"/>
      <c r="U289" s="62"/>
      <c r="V289" s="62"/>
      <c r="W289" s="62"/>
    </row>
    <row r="290" spans="13:23" ht="12.75" customHeight="1">
      <c r="M290" s="62"/>
      <c r="N290" s="62"/>
      <c r="O290" s="62"/>
      <c r="P290" s="62"/>
      <c r="Q290" s="62"/>
      <c r="R290" s="62"/>
      <c r="S290" s="62"/>
      <c r="T290" s="62"/>
      <c r="U290" s="62"/>
      <c r="V290" s="62"/>
      <c r="W290" s="62"/>
    </row>
  </sheetData>
  <sheetProtection/>
  <mergeCells count="36">
    <mergeCell ref="B43:E43"/>
    <mergeCell ref="G43:I43"/>
    <mergeCell ref="G16:H16"/>
    <mergeCell ref="N20:O20"/>
    <mergeCell ref="G25:H25"/>
    <mergeCell ref="D23:E23"/>
    <mergeCell ref="G22:H22"/>
    <mergeCell ref="P20:Q20"/>
    <mergeCell ref="B23:C23"/>
    <mergeCell ref="M140:T140"/>
    <mergeCell ref="M22:N23"/>
    <mergeCell ref="N32:O32"/>
    <mergeCell ref="P32:Q32"/>
    <mergeCell ref="G23:H23"/>
    <mergeCell ref="G24:H24"/>
    <mergeCell ref="B34:D34"/>
    <mergeCell ref="B2:C3"/>
    <mergeCell ref="G10:H10"/>
    <mergeCell ref="G14:H14"/>
    <mergeCell ref="G11:H11"/>
    <mergeCell ref="G19:H19"/>
    <mergeCell ref="G13:J13"/>
    <mergeCell ref="G15:H15"/>
    <mergeCell ref="G17:H17"/>
    <mergeCell ref="G18:H18"/>
    <mergeCell ref="G8:I8"/>
    <mergeCell ref="B140:J140"/>
    <mergeCell ref="M35:U35"/>
    <mergeCell ref="B137:D138"/>
    <mergeCell ref="G21:H21"/>
    <mergeCell ref="M6:N7"/>
    <mergeCell ref="B6:C7"/>
    <mergeCell ref="G9:H9"/>
    <mergeCell ref="G12:H12"/>
    <mergeCell ref="B9:C9"/>
    <mergeCell ref="G7:I7"/>
  </mergeCells>
  <dataValidations count="10">
    <dataValidation type="list" allowBlank="1" showInputMessage="1" showErrorMessage="1" sqref="I24">
      <formula1>$F$142:$F$152</formula1>
    </dataValidation>
    <dataValidation type="list" allowBlank="1" showInputMessage="1" showErrorMessage="1" sqref="I28">
      <formula1>$J$142:$J$152</formula1>
    </dataValidation>
    <dataValidation type="list" allowBlank="1" showInputMessage="1" showErrorMessage="1" sqref="I27">
      <formula1>$I$142:$I$152</formula1>
    </dataValidation>
    <dataValidation type="list" allowBlank="1" showInputMessage="1" showErrorMessage="1" sqref="I26">
      <formula1>$H$142:$H$152</formula1>
    </dataValidation>
    <dataValidation type="list" allowBlank="1" showInputMessage="1" showErrorMessage="1" sqref="I21">
      <formula1>$C$143:$C$152</formula1>
    </dataValidation>
    <dataValidation type="list" allowBlank="1" showInputMessage="1" showErrorMessage="1" sqref="I22">
      <formula1>$D$142:$D$152</formula1>
    </dataValidation>
    <dataValidation type="list" allowBlank="1" showInputMessage="1" showErrorMessage="1" sqref="I25">
      <formula1>$G$142:$G$152</formula1>
    </dataValidation>
    <dataValidation type="list" allowBlank="1" showInputMessage="1" showErrorMessage="1" sqref="I11">
      <formula1>$M$37:$M$40</formula1>
    </dataValidation>
    <dataValidation type="list" allowBlank="1" showInputMessage="1" showErrorMessage="1" sqref="I23">
      <formula1>$E$142:$E$152</formula1>
    </dataValidation>
    <dataValidation type="list" allowBlank="1" showInputMessage="1" showErrorMessage="1" sqref="E24">
      <formula1>"1,1.2,1.4,1.6,2.0"</formula1>
    </dataValidation>
  </dataValidations>
  <printOptions/>
  <pageMargins left="0.787" right="0.787" top="0.984" bottom="0.984" header="0.512" footer="0.512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chieko</dc:creator>
  <cp:keywords/>
  <dc:description/>
  <cp:lastModifiedBy>masashi</cp:lastModifiedBy>
  <dcterms:created xsi:type="dcterms:W3CDTF">2009-07-19T14:53:04Z</dcterms:created>
  <dcterms:modified xsi:type="dcterms:W3CDTF">2009-10-06T23:01:04Z</dcterms:modified>
  <cp:category/>
  <cp:version/>
  <cp:contentType/>
  <cp:contentStatus/>
</cp:coreProperties>
</file>