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35" windowHeight="12255"/>
  </bookViews>
  <sheets>
    <sheet name="1鯖用" sheetId="2" r:id="rId1"/>
    <sheet name="2(mixi)鯖用" sheetId="1" r:id="rId2"/>
  </sheets>
  <calcPr calcId="125725"/>
</workbook>
</file>

<file path=xl/calcChain.xml><?xml version="1.0" encoding="utf-8"?>
<calcChain xmlns="http://schemas.openxmlformats.org/spreadsheetml/2006/main">
  <c r="D48" i="1"/>
  <c r="D49"/>
  <c r="D46" i="2"/>
  <c r="D48"/>
  <c r="V15"/>
  <c r="U15"/>
  <c r="T15"/>
  <c r="S15"/>
  <c r="R15"/>
  <c r="T10" i="1"/>
  <c r="U113" i="2"/>
  <c r="U102"/>
  <c r="U91"/>
  <c r="U80"/>
  <c r="U69"/>
  <c r="U58"/>
  <c r="H54"/>
  <c r="H53"/>
  <c r="H52"/>
  <c r="H51"/>
  <c r="H50"/>
  <c r="H49"/>
  <c r="H48"/>
  <c r="U47"/>
  <c r="H47"/>
  <c r="P20" s="1"/>
  <c r="D47"/>
  <c r="C47"/>
  <c r="H46"/>
  <c r="C46"/>
  <c r="F41"/>
  <c r="C52" s="1"/>
  <c r="E41"/>
  <c r="C51" s="1"/>
  <c r="D41"/>
  <c r="C50" s="1"/>
  <c r="F38"/>
  <c r="C49" s="1"/>
  <c r="E38"/>
  <c r="C48" s="1"/>
  <c r="D38"/>
  <c r="C38"/>
  <c r="B38"/>
  <c r="D49" s="1"/>
  <c r="B37"/>
  <c r="Q15"/>
  <c r="P15"/>
  <c r="O15"/>
  <c r="N15"/>
  <c r="V10"/>
  <c r="T10"/>
  <c r="S10"/>
  <c r="R10"/>
  <c r="Q10"/>
  <c r="P10"/>
  <c r="O10"/>
  <c r="N10"/>
  <c r="U113" i="1"/>
  <c r="U102"/>
  <c r="U91"/>
  <c r="U80"/>
  <c r="U69"/>
  <c r="U58"/>
  <c r="H56"/>
  <c r="H55"/>
  <c r="H54"/>
  <c r="H53"/>
  <c r="H52"/>
  <c r="H51"/>
  <c r="D51"/>
  <c r="H50"/>
  <c r="D50"/>
  <c r="H49"/>
  <c r="H48"/>
  <c r="U47"/>
  <c r="D43"/>
  <c r="C54" s="1"/>
  <c r="D42"/>
  <c r="C53" s="1"/>
  <c r="D41"/>
  <c r="C52" s="1"/>
  <c r="D40"/>
  <c r="C51" s="1"/>
  <c r="D39"/>
  <c r="C50" s="1"/>
  <c r="D38"/>
  <c r="C49" s="1"/>
  <c r="D37"/>
  <c r="C48" s="1"/>
  <c r="D36"/>
  <c r="C36"/>
  <c r="V15"/>
  <c r="U15"/>
  <c r="T15"/>
  <c r="S15"/>
  <c r="R15"/>
  <c r="Q15"/>
  <c r="P15"/>
  <c r="O15"/>
  <c r="N15"/>
  <c r="V10"/>
  <c r="S10"/>
  <c r="R10"/>
  <c r="Q10"/>
  <c r="P10"/>
  <c r="O10"/>
  <c r="N10"/>
  <c r="H55" i="2" l="1"/>
  <c r="I51" s="1"/>
  <c r="C53"/>
  <c r="D53"/>
  <c r="C55" i="1"/>
  <c r="I48"/>
  <c r="O48" s="1"/>
  <c r="O103"/>
  <c r="Q103" s="1"/>
  <c r="I53"/>
  <c r="D55"/>
  <c r="E48" s="1"/>
  <c r="I56"/>
  <c r="O100" s="1"/>
  <c r="Q100" s="1"/>
  <c r="H57"/>
  <c r="I51" s="1"/>
  <c r="P75"/>
  <c r="P20"/>
  <c r="E49" l="1"/>
  <c r="E50"/>
  <c r="E48" i="2"/>
  <c r="S66" s="1"/>
  <c r="T66" s="1"/>
  <c r="E54" i="1"/>
  <c r="I48" i="2"/>
  <c r="N105" s="1"/>
  <c r="I47"/>
  <c r="N82" s="1"/>
  <c r="I50"/>
  <c r="O63" s="1"/>
  <c r="I49"/>
  <c r="O84" s="1"/>
  <c r="Q84" s="1"/>
  <c r="O64"/>
  <c r="O86"/>
  <c r="Q86" s="1"/>
  <c r="P75"/>
  <c r="O53"/>
  <c r="P64"/>
  <c r="O75"/>
  <c r="O42"/>
  <c r="P53"/>
  <c r="I46"/>
  <c r="O103" s="1"/>
  <c r="Q103" s="1"/>
  <c r="I53"/>
  <c r="N88" s="1"/>
  <c r="I54"/>
  <c r="P45" s="1"/>
  <c r="I52"/>
  <c r="N54" s="1"/>
  <c r="E47"/>
  <c r="S56" s="1"/>
  <c r="T56" s="1"/>
  <c r="N66"/>
  <c r="N55"/>
  <c r="P63"/>
  <c r="Q63" s="1"/>
  <c r="E49"/>
  <c r="P74"/>
  <c r="O97"/>
  <c r="Q97" s="1"/>
  <c r="O96"/>
  <c r="Q96" s="1"/>
  <c r="O107"/>
  <c r="Q107" s="1"/>
  <c r="P43"/>
  <c r="N75"/>
  <c r="N53"/>
  <c r="N97"/>
  <c r="N86"/>
  <c r="N108"/>
  <c r="N64"/>
  <c r="N42"/>
  <c r="P42"/>
  <c r="O108"/>
  <c r="Q108" s="1"/>
  <c r="N107"/>
  <c r="N52"/>
  <c r="N74"/>
  <c r="N41"/>
  <c r="P41"/>
  <c r="N96"/>
  <c r="N85"/>
  <c r="N63"/>
  <c r="N60"/>
  <c r="E46"/>
  <c r="E50"/>
  <c r="O85"/>
  <c r="Q85" s="1"/>
  <c r="E51"/>
  <c r="E52"/>
  <c r="O61"/>
  <c r="S56" i="1"/>
  <c r="T56" s="1"/>
  <c r="S53"/>
  <c r="T53" s="1"/>
  <c r="S49"/>
  <c r="T49" s="1"/>
  <c r="S48"/>
  <c r="S54"/>
  <c r="T54" s="1"/>
  <c r="S52"/>
  <c r="T52" s="1"/>
  <c r="S55"/>
  <c r="T55" s="1"/>
  <c r="S50"/>
  <c r="T50" s="1"/>
  <c r="S51"/>
  <c r="T51" s="1"/>
  <c r="N62"/>
  <c r="N40"/>
  <c r="P51"/>
  <c r="N95"/>
  <c r="N84"/>
  <c r="N51"/>
  <c r="N106"/>
  <c r="N73"/>
  <c r="P40"/>
  <c r="O84"/>
  <c r="Q84" s="1"/>
  <c r="O62"/>
  <c r="O95"/>
  <c r="Q95" s="1"/>
  <c r="O40"/>
  <c r="Q40" s="1"/>
  <c r="O73"/>
  <c r="O51"/>
  <c r="Q51" s="1"/>
  <c r="O106"/>
  <c r="Q106" s="1"/>
  <c r="P62"/>
  <c r="P73"/>
  <c r="S43"/>
  <c r="T43" s="1"/>
  <c r="S41"/>
  <c r="T41" s="1"/>
  <c r="S44"/>
  <c r="T44" s="1"/>
  <c r="S45"/>
  <c r="T45" s="1"/>
  <c r="S38"/>
  <c r="T38" s="1"/>
  <c r="S42"/>
  <c r="T42" s="1"/>
  <c r="S40"/>
  <c r="T40" s="1"/>
  <c r="U40" s="1"/>
  <c r="S39"/>
  <c r="T39" s="1"/>
  <c r="S37"/>
  <c r="N75"/>
  <c r="N42"/>
  <c r="N53"/>
  <c r="N97"/>
  <c r="N86"/>
  <c r="N108"/>
  <c r="N64"/>
  <c r="P42"/>
  <c r="S111"/>
  <c r="T111" s="1"/>
  <c r="S109"/>
  <c r="T109" s="1"/>
  <c r="S107"/>
  <c r="T107" s="1"/>
  <c r="O111"/>
  <c r="Q111" s="1"/>
  <c r="O97"/>
  <c r="Q97" s="1"/>
  <c r="P59"/>
  <c r="O59"/>
  <c r="O78"/>
  <c r="E52"/>
  <c r="O42"/>
  <c r="Q42" s="1"/>
  <c r="O56"/>
  <c r="N103"/>
  <c r="N37"/>
  <c r="N70"/>
  <c r="N48"/>
  <c r="P37"/>
  <c r="N92"/>
  <c r="N81"/>
  <c r="P70"/>
  <c r="N59"/>
  <c r="P48"/>
  <c r="Q48" s="1"/>
  <c r="I52"/>
  <c r="I55"/>
  <c r="I54"/>
  <c r="S63"/>
  <c r="T63" s="1"/>
  <c r="S67"/>
  <c r="T67" s="1"/>
  <c r="P53"/>
  <c r="O67"/>
  <c r="S65"/>
  <c r="T65" s="1"/>
  <c r="O70"/>
  <c r="O75"/>
  <c r="Q75" s="1"/>
  <c r="I50"/>
  <c r="O86"/>
  <c r="Q86" s="1"/>
  <c r="O92"/>
  <c r="Q92" s="1"/>
  <c r="N111"/>
  <c r="P45"/>
  <c r="N67"/>
  <c r="N78"/>
  <c r="N45"/>
  <c r="N100"/>
  <c r="N89"/>
  <c r="P78"/>
  <c r="N56"/>
  <c r="O37"/>
  <c r="O45"/>
  <c r="O53"/>
  <c r="Q53" s="1"/>
  <c r="S62"/>
  <c r="T62" s="1"/>
  <c r="I49"/>
  <c r="P67"/>
  <c r="P56"/>
  <c r="S60"/>
  <c r="T60" s="1"/>
  <c r="O108"/>
  <c r="Q108" s="1"/>
  <c r="O64"/>
  <c r="P64"/>
  <c r="E51"/>
  <c r="O81"/>
  <c r="O89"/>
  <c r="Q89" s="1"/>
  <c r="E53"/>
  <c r="Q45" l="1"/>
  <c r="Q67"/>
  <c r="S59"/>
  <c r="T59" s="1"/>
  <c r="S61"/>
  <c r="T61" s="1"/>
  <c r="S64"/>
  <c r="T64" s="1"/>
  <c r="S66"/>
  <c r="T66" s="1"/>
  <c r="P52" i="2"/>
  <c r="O41"/>
  <c r="O98"/>
  <c r="Q98" s="1"/>
  <c r="N76"/>
  <c r="O50"/>
  <c r="P72"/>
  <c r="N83"/>
  <c r="O94"/>
  <c r="Q94" s="1"/>
  <c r="N50"/>
  <c r="P37"/>
  <c r="O105"/>
  <c r="Q105" s="1"/>
  <c r="O83"/>
  <c r="Q83" s="1"/>
  <c r="O74"/>
  <c r="O52"/>
  <c r="P39"/>
  <c r="Q42"/>
  <c r="S67"/>
  <c r="T67" s="1"/>
  <c r="S64"/>
  <c r="T64" s="1"/>
  <c r="S60"/>
  <c r="T60" s="1"/>
  <c r="S65"/>
  <c r="T65" s="1"/>
  <c r="S63"/>
  <c r="T63" s="1"/>
  <c r="U63" s="1"/>
  <c r="S62"/>
  <c r="T62" s="1"/>
  <c r="S61"/>
  <c r="T61" s="1"/>
  <c r="S59"/>
  <c r="T59" s="1"/>
  <c r="S103" i="1"/>
  <c r="T103" s="1"/>
  <c r="U103" s="1"/>
  <c r="S108"/>
  <c r="T108" s="1"/>
  <c r="U108" s="1"/>
  <c r="S106"/>
  <c r="T106" s="1"/>
  <c r="U106" s="1"/>
  <c r="S104"/>
  <c r="T104" s="1"/>
  <c r="S110"/>
  <c r="T110" s="1"/>
  <c r="S105"/>
  <c r="T105" s="1"/>
  <c r="U51"/>
  <c r="O104" i="2"/>
  <c r="Q104" s="1"/>
  <c r="N71"/>
  <c r="O110"/>
  <c r="Q110" s="1"/>
  <c r="N77"/>
  <c r="O66"/>
  <c r="N44"/>
  <c r="N99"/>
  <c r="P44"/>
  <c r="N110"/>
  <c r="N92"/>
  <c r="P38"/>
  <c r="N104"/>
  <c r="O49"/>
  <c r="N38"/>
  <c r="N93"/>
  <c r="N103"/>
  <c r="N49"/>
  <c r="N56"/>
  <c r="O95"/>
  <c r="Q95" s="1"/>
  <c r="O106"/>
  <c r="Q106" s="1"/>
  <c r="P62"/>
  <c r="N73"/>
  <c r="N95"/>
  <c r="N45"/>
  <c r="O62"/>
  <c r="Q62" s="1"/>
  <c r="N106"/>
  <c r="N62"/>
  <c r="O51"/>
  <c r="O111"/>
  <c r="Q111" s="1"/>
  <c r="P40"/>
  <c r="N84"/>
  <c r="N67"/>
  <c r="N40"/>
  <c r="O73"/>
  <c r="P73"/>
  <c r="P51"/>
  <c r="O40"/>
  <c r="N51"/>
  <c r="O67"/>
  <c r="N39"/>
  <c r="N72"/>
  <c r="N61"/>
  <c r="Q75"/>
  <c r="Q51"/>
  <c r="N94"/>
  <c r="P61"/>
  <c r="Q61" s="1"/>
  <c r="O39"/>
  <c r="P50"/>
  <c r="Q50" s="1"/>
  <c r="O72"/>
  <c r="Q72" s="1"/>
  <c r="O71"/>
  <c r="O82"/>
  <c r="Q82" s="1"/>
  <c r="P49"/>
  <c r="P60"/>
  <c r="O93"/>
  <c r="Q93" s="1"/>
  <c r="O38"/>
  <c r="Q38" s="1"/>
  <c r="P71"/>
  <c r="O60"/>
  <c r="Q60" s="1"/>
  <c r="O89"/>
  <c r="Q89" s="1"/>
  <c r="O78"/>
  <c r="O56"/>
  <c r="P67"/>
  <c r="O100"/>
  <c r="Q100" s="1"/>
  <c r="P78"/>
  <c r="O45"/>
  <c r="Q45" s="1"/>
  <c r="P56"/>
  <c r="O109"/>
  <c r="Q109" s="1"/>
  <c r="N48"/>
  <c r="N37"/>
  <c r="O65"/>
  <c r="N87"/>
  <c r="Q64"/>
  <c r="U64" s="1"/>
  <c r="O76"/>
  <c r="P54"/>
  <c r="P65"/>
  <c r="P76"/>
  <c r="O54"/>
  <c r="O87"/>
  <c r="Q87" s="1"/>
  <c r="N81"/>
  <c r="N70"/>
  <c r="N43"/>
  <c r="O43"/>
  <c r="Q43" s="1"/>
  <c r="N109"/>
  <c r="N100"/>
  <c r="N111"/>
  <c r="O59"/>
  <c r="O37"/>
  <c r="Q37" s="1"/>
  <c r="O92"/>
  <c r="Q92" s="1"/>
  <c r="P70"/>
  <c r="O48"/>
  <c r="O81"/>
  <c r="Q81" s="1"/>
  <c r="O70"/>
  <c r="P48"/>
  <c r="P59"/>
  <c r="O99"/>
  <c r="Q99" s="1"/>
  <c r="P66"/>
  <c r="O88"/>
  <c r="Q88" s="1"/>
  <c r="O44"/>
  <c r="P77"/>
  <c r="O77"/>
  <c r="P55"/>
  <c r="O55"/>
  <c r="N59"/>
  <c r="I55"/>
  <c r="P46" s="1"/>
  <c r="N98"/>
  <c r="N65"/>
  <c r="Q52"/>
  <c r="N89"/>
  <c r="N78"/>
  <c r="Q53"/>
  <c r="S52"/>
  <c r="T52" s="1"/>
  <c r="S48"/>
  <c r="T48" s="1"/>
  <c r="S50"/>
  <c r="T50" s="1"/>
  <c r="S54"/>
  <c r="T54" s="1"/>
  <c r="S55"/>
  <c r="T55" s="1"/>
  <c r="S49"/>
  <c r="T49" s="1"/>
  <c r="S53"/>
  <c r="T53" s="1"/>
  <c r="S51"/>
  <c r="T51" s="1"/>
  <c r="S82"/>
  <c r="T82" s="1"/>
  <c r="U82" s="1"/>
  <c r="S88"/>
  <c r="T88" s="1"/>
  <c r="S87"/>
  <c r="T87" s="1"/>
  <c r="S85"/>
  <c r="T85" s="1"/>
  <c r="U85" s="1"/>
  <c r="S83"/>
  <c r="T83" s="1"/>
  <c r="S86"/>
  <c r="T86" s="1"/>
  <c r="U86" s="1"/>
  <c r="S81"/>
  <c r="S89"/>
  <c r="T89" s="1"/>
  <c r="S84"/>
  <c r="T84" s="1"/>
  <c r="U84" s="1"/>
  <c r="S107"/>
  <c r="T107" s="1"/>
  <c r="U107" s="1"/>
  <c r="S105"/>
  <c r="T105" s="1"/>
  <c r="U105" s="1"/>
  <c r="S110"/>
  <c r="T110" s="1"/>
  <c r="U110" s="1"/>
  <c r="S103"/>
  <c r="T103" s="1"/>
  <c r="U103" s="1"/>
  <c r="S111"/>
  <c r="T111" s="1"/>
  <c r="S109"/>
  <c r="T109" s="1"/>
  <c r="S106"/>
  <c r="T106" s="1"/>
  <c r="S104"/>
  <c r="T104" s="1"/>
  <c r="S108"/>
  <c r="T108" s="1"/>
  <c r="U108" s="1"/>
  <c r="S40"/>
  <c r="T40" s="1"/>
  <c r="E53"/>
  <c r="S45"/>
  <c r="T45" s="1"/>
  <c r="S37"/>
  <c r="S43"/>
  <c r="T43" s="1"/>
  <c r="S39"/>
  <c r="T39" s="1"/>
  <c r="S44"/>
  <c r="T44" s="1"/>
  <c r="S42"/>
  <c r="T42" s="1"/>
  <c r="S38"/>
  <c r="T38" s="1"/>
  <c r="S41"/>
  <c r="T41" s="1"/>
  <c r="Q41"/>
  <c r="S93"/>
  <c r="T93" s="1"/>
  <c r="U93" s="1"/>
  <c r="S96"/>
  <c r="T96" s="1"/>
  <c r="U96" s="1"/>
  <c r="S98"/>
  <c r="T98" s="1"/>
  <c r="S99"/>
  <c r="T99" s="1"/>
  <c r="S94"/>
  <c r="T94" s="1"/>
  <c r="S97"/>
  <c r="T97" s="1"/>
  <c r="U97" s="1"/>
  <c r="S95"/>
  <c r="T95" s="1"/>
  <c r="S92"/>
  <c r="T92" s="1"/>
  <c r="S100"/>
  <c r="T100" s="1"/>
  <c r="Q74"/>
  <c r="S72"/>
  <c r="T72" s="1"/>
  <c r="S70"/>
  <c r="S77"/>
  <c r="T77" s="1"/>
  <c r="S73"/>
  <c r="T73" s="1"/>
  <c r="S78"/>
  <c r="T78" s="1"/>
  <c r="S76"/>
  <c r="T76" s="1"/>
  <c r="S71"/>
  <c r="T71" s="1"/>
  <c r="S74"/>
  <c r="T74" s="1"/>
  <c r="S75"/>
  <c r="T75" s="1"/>
  <c r="S97" i="1"/>
  <c r="T97" s="1"/>
  <c r="U97" s="1"/>
  <c r="S95"/>
  <c r="T95" s="1"/>
  <c r="U95" s="1"/>
  <c r="S98"/>
  <c r="T98" s="1"/>
  <c r="S96"/>
  <c r="T96" s="1"/>
  <c r="S94"/>
  <c r="T94" s="1"/>
  <c r="S93"/>
  <c r="T93" s="1"/>
  <c r="S99"/>
  <c r="T99" s="1"/>
  <c r="S92"/>
  <c r="T92" s="1"/>
  <c r="U92" s="1"/>
  <c r="S100"/>
  <c r="T100" s="1"/>
  <c r="U100" s="1"/>
  <c r="S76"/>
  <c r="T76" s="1"/>
  <c r="S75"/>
  <c r="T75" s="1"/>
  <c r="U75" s="1"/>
  <c r="S77"/>
  <c r="T77" s="1"/>
  <c r="S74"/>
  <c r="T74" s="1"/>
  <c r="S72"/>
  <c r="T72" s="1"/>
  <c r="S71"/>
  <c r="T71" s="1"/>
  <c r="S73"/>
  <c r="T73" s="1"/>
  <c r="S70"/>
  <c r="S78"/>
  <c r="T78" s="1"/>
  <c r="N71"/>
  <c r="N38"/>
  <c r="N93"/>
  <c r="N82"/>
  <c r="N49"/>
  <c r="N104"/>
  <c r="N60"/>
  <c r="P38"/>
  <c r="P49"/>
  <c r="O93"/>
  <c r="Q93" s="1"/>
  <c r="O71"/>
  <c r="P71"/>
  <c r="O104"/>
  <c r="Q104" s="1"/>
  <c r="O49"/>
  <c r="O60"/>
  <c r="O38"/>
  <c r="Q38" s="1"/>
  <c r="O82"/>
  <c r="Q82" s="1"/>
  <c r="P60"/>
  <c r="N109"/>
  <c r="N43"/>
  <c r="P65"/>
  <c r="N65"/>
  <c r="N54"/>
  <c r="P43"/>
  <c r="N98"/>
  <c r="N87"/>
  <c r="N76"/>
  <c r="O98"/>
  <c r="Q98" s="1"/>
  <c r="O43"/>
  <c r="P76"/>
  <c r="O54"/>
  <c r="O109"/>
  <c r="Q109" s="1"/>
  <c r="O87"/>
  <c r="Q87" s="1"/>
  <c r="O76"/>
  <c r="Q76" s="1"/>
  <c r="O65"/>
  <c r="P54"/>
  <c r="S81"/>
  <c r="S89"/>
  <c r="T89" s="1"/>
  <c r="U89" s="1"/>
  <c r="S88"/>
  <c r="T88" s="1"/>
  <c r="S86"/>
  <c r="T86" s="1"/>
  <c r="U86" s="1"/>
  <c r="S85"/>
  <c r="T85" s="1"/>
  <c r="S84"/>
  <c r="T84" s="1"/>
  <c r="U84" s="1"/>
  <c r="S87"/>
  <c r="T87" s="1"/>
  <c r="U87" s="1"/>
  <c r="S83"/>
  <c r="T83" s="1"/>
  <c r="S82"/>
  <c r="T82" s="1"/>
  <c r="U82" s="1"/>
  <c r="Q78"/>
  <c r="S68"/>
  <c r="I57"/>
  <c r="P46" s="1"/>
  <c r="U111"/>
  <c r="U45"/>
  <c r="U53"/>
  <c r="Q70"/>
  <c r="N66"/>
  <c r="N44"/>
  <c r="N99"/>
  <c r="N88"/>
  <c r="P44"/>
  <c r="N110"/>
  <c r="N77"/>
  <c r="N55"/>
  <c r="P55"/>
  <c r="P66"/>
  <c r="O55"/>
  <c r="O66"/>
  <c r="O110"/>
  <c r="Q110" s="1"/>
  <c r="U110" s="1"/>
  <c r="O88"/>
  <c r="Q88" s="1"/>
  <c r="O99"/>
  <c r="Q99" s="1"/>
  <c r="O44"/>
  <c r="P77"/>
  <c r="O77"/>
  <c r="N105"/>
  <c r="N39"/>
  <c r="N46" s="1"/>
  <c r="P61"/>
  <c r="N61"/>
  <c r="N50"/>
  <c r="P50"/>
  <c r="P39"/>
  <c r="N94"/>
  <c r="N83"/>
  <c r="N72"/>
  <c r="O39"/>
  <c r="Q39" s="1"/>
  <c r="U39" s="1"/>
  <c r="O72"/>
  <c r="O79" s="1"/>
  <c r="O61"/>
  <c r="O83"/>
  <c r="Q83" s="1"/>
  <c r="O94"/>
  <c r="Q94" s="1"/>
  <c r="O105"/>
  <c r="Q105" s="1"/>
  <c r="U105" s="1"/>
  <c r="O50"/>
  <c r="Q50" s="1"/>
  <c r="U50" s="1"/>
  <c r="P72"/>
  <c r="S46"/>
  <c r="T37"/>
  <c r="U109"/>
  <c r="U38"/>
  <c r="Q73"/>
  <c r="Q81"/>
  <c r="Q37"/>
  <c r="N107"/>
  <c r="N52"/>
  <c r="N41"/>
  <c r="N74"/>
  <c r="P41"/>
  <c r="N96"/>
  <c r="N85"/>
  <c r="P74"/>
  <c r="P79" s="1"/>
  <c r="N63"/>
  <c r="O52"/>
  <c r="O63"/>
  <c r="O107"/>
  <c r="Q107" s="1"/>
  <c r="U107" s="1"/>
  <c r="P63"/>
  <c r="P68" s="1"/>
  <c r="O96"/>
  <c r="Q96" s="1"/>
  <c r="P52"/>
  <c r="P57" s="1"/>
  <c r="O41"/>
  <c r="O85"/>
  <c r="Q85" s="1"/>
  <c r="O74"/>
  <c r="Q59"/>
  <c r="U59" s="1"/>
  <c r="T68"/>
  <c r="S57"/>
  <c r="T48"/>
  <c r="Q64"/>
  <c r="U64" s="1"/>
  <c r="U67"/>
  <c r="Q56"/>
  <c r="U56" s="1"/>
  <c r="U42"/>
  <c r="E55"/>
  <c r="Q62"/>
  <c r="U62" s="1"/>
  <c r="Q61" l="1"/>
  <c r="U61" s="1"/>
  <c r="Q55"/>
  <c r="U55" s="1"/>
  <c r="Q44"/>
  <c r="U44" s="1"/>
  <c r="Q65"/>
  <c r="U65" s="1"/>
  <c r="Q60"/>
  <c r="U60" s="1"/>
  <c r="Q66"/>
  <c r="U66" s="1"/>
  <c r="Q74"/>
  <c r="Q52"/>
  <c r="U52" s="1"/>
  <c r="Q54"/>
  <c r="U54" s="1"/>
  <c r="Q71"/>
  <c r="U98" i="2"/>
  <c r="U106"/>
  <c r="Q44"/>
  <c r="Q39"/>
  <c r="U39" s="1"/>
  <c r="U51"/>
  <c r="U83"/>
  <c r="U94"/>
  <c r="U42"/>
  <c r="O57"/>
  <c r="Q40"/>
  <c r="U40" s="1"/>
  <c r="S68"/>
  <c r="U50"/>
  <c r="U60"/>
  <c r="U61"/>
  <c r="U62"/>
  <c r="U88" i="1"/>
  <c r="U74"/>
  <c r="U94"/>
  <c r="Q101"/>
  <c r="U101" s="1"/>
  <c r="U78"/>
  <c r="U76"/>
  <c r="U93"/>
  <c r="U52" i="2"/>
  <c r="U104"/>
  <c r="Q66"/>
  <c r="U66" s="1"/>
  <c r="Q49"/>
  <c r="U49" s="1"/>
  <c r="U109"/>
  <c r="U75"/>
  <c r="U100"/>
  <c r="U89"/>
  <c r="Q67"/>
  <c r="U67" s="1"/>
  <c r="U95"/>
  <c r="U88"/>
  <c r="U99"/>
  <c r="U38"/>
  <c r="N46"/>
  <c r="Q112"/>
  <c r="U112" s="1"/>
  <c r="U72"/>
  <c r="U45"/>
  <c r="Q73"/>
  <c r="U73" s="1"/>
  <c r="U111"/>
  <c r="Q65"/>
  <c r="U65" s="1"/>
  <c r="U74"/>
  <c r="Q71"/>
  <c r="U71" s="1"/>
  <c r="U44"/>
  <c r="O46"/>
  <c r="Q46" s="1"/>
  <c r="P57"/>
  <c r="P79"/>
  <c r="Q90"/>
  <c r="Q77"/>
  <c r="U77" s="1"/>
  <c r="Q70"/>
  <c r="Q101"/>
  <c r="U101" s="1"/>
  <c r="O79"/>
  <c r="U92"/>
  <c r="P68"/>
  <c r="U87"/>
  <c r="U53"/>
  <c r="Q55"/>
  <c r="U55" s="1"/>
  <c r="Q48"/>
  <c r="U48" s="1"/>
  <c r="Q59"/>
  <c r="Q78"/>
  <c r="U78" s="1"/>
  <c r="O68"/>
  <c r="O90"/>
  <c r="Q54"/>
  <c r="U54" s="1"/>
  <c r="Q76"/>
  <c r="U76" s="1"/>
  <c r="Q56"/>
  <c r="U56" s="1"/>
  <c r="U43"/>
  <c r="S57"/>
  <c r="T57"/>
  <c r="U41"/>
  <c r="S90"/>
  <c r="T81"/>
  <c r="T68"/>
  <c r="T70"/>
  <c r="S79"/>
  <c r="S46"/>
  <c r="T37"/>
  <c r="O90" i="1"/>
  <c r="Q90"/>
  <c r="U83"/>
  <c r="S90"/>
  <c r="T81"/>
  <c r="U104"/>
  <c r="Q112"/>
  <c r="U112" s="1"/>
  <c r="O68"/>
  <c r="Q63"/>
  <c r="U63" s="1"/>
  <c r="U85"/>
  <c r="Q43"/>
  <c r="U43" s="1"/>
  <c r="U71"/>
  <c r="U99"/>
  <c r="U98"/>
  <c r="T70"/>
  <c r="S79"/>
  <c r="T57"/>
  <c r="U48"/>
  <c r="T46"/>
  <c r="U37"/>
  <c r="Q49"/>
  <c r="O57"/>
  <c r="O114"/>
  <c r="Q41"/>
  <c r="U41" s="1"/>
  <c r="O46"/>
  <c r="Q72"/>
  <c r="Q77"/>
  <c r="U77" s="1"/>
  <c r="U73"/>
  <c r="U96"/>
  <c r="Q68" l="1"/>
  <c r="U68" s="1"/>
  <c r="Q79"/>
  <c r="Q68" i="2"/>
  <c r="U68" s="1"/>
  <c r="U59"/>
  <c r="O114"/>
  <c r="Q79"/>
  <c r="Q57"/>
  <c r="U57" s="1"/>
  <c r="N114"/>
  <c r="T46"/>
  <c r="U37"/>
  <c r="T90"/>
  <c r="U90" s="1"/>
  <c r="U81"/>
  <c r="T79"/>
  <c r="U70"/>
  <c r="S114" i="1"/>
  <c r="T79"/>
  <c r="U70"/>
  <c r="Q46"/>
  <c r="N114"/>
  <c r="U72"/>
  <c r="U49"/>
  <c r="Q57"/>
  <c r="U57" s="1"/>
  <c r="T90"/>
  <c r="U90" s="1"/>
  <c r="U81"/>
  <c r="U79" l="1"/>
  <c r="Q114" i="2"/>
  <c r="P114"/>
  <c r="U79"/>
  <c r="S114"/>
  <c r="T114"/>
  <c r="U46"/>
  <c r="Q114" i="1"/>
  <c r="P114"/>
  <c r="T114"/>
  <c r="U46"/>
  <c r="U114" i="2" l="1"/>
  <c r="T11" s="1"/>
  <c r="T12" s="1"/>
  <c r="T16" i="1"/>
  <c r="T17" s="1"/>
  <c r="P16"/>
  <c r="P17" s="1"/>
  <c r="U16"/>
  <c r="U17" s="1"/>
  <c r="Q16"/>
  <c r="Q17" s="1"/>
  <c r="S16"/>
  <c r="S17" s="1"/>
  <c r="V16"/>
  <c r="V17" s="1"/>
  <c r="R16"/>
  <c r="R17" s="1"/>
  <c r="N16"/>
  <c r="N17" s="1"/>
  <c r="O16"/>
  <c r="O17" s="1"/>
  <c r="U114"/>
  <c r="R11" s="1"/>
  <c r="R12" s="1"/>
  <c r="V16" i="2" l="1"/>
  <c r="V17" s="1"/>
  <c r="U16"/>
  <c r="U17" s="1"/>
  <c r="N16"/>
  <c r="N17" s="1"/>
  <c r="T16"/>
  <c r="T17" s="1"/>
  <c r="S16"/>
  <c r="S17" s="1"/>
  <c r="Q16"/>
  <c r="Q17" s="1"/>
  <c r="R16"/>
  <c r="R17" s="1"/>
  <c r="O16"/>
  <c r="O17" s="1"/>
  <c r="P16"/>
  <c r="P17" s="1"/>
  <c r="Q11"/>
  <c r="Q12" s="1"/>
  <c r="R11"/>
  <c r="R12" s="1"/>
  <c r="N11"/>
  <c r="N12" s="1"/>
  <c r="V11"/>
  <c r="V12" s="1"/>
  <c r="O11"/>
  <c r="O12" s="1"/>
  <c r="S11"/>
  <c r="S12" s="1"/>
  <c r="P11"/>
  <c r="P12" s="1"/>
  <c r="P11" i="1"/>
  <c r="P12" s="1"/>
  <c r="S11"/>
  <c r="S12" s="1"/>
  <c r="V11"/>
  <c r="V12" s="1"/>
  <c r="N11"/>
  <c r="N12" s="1"/>
  <c r="T11"/>
  <c r="T12" s="1"/>
  <c r="Q11"/>
  <c r="Q12" s="1"/>
  <c r="O11"/>
  <c r="O12" s="1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<sst xmlns="http://schemas.openxmlformats.org/spreadsheetml/2006/main" count="398" uniqueCount="82">
  <si>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  <rPh sb="0" eb="2">
      <t>ニュウリョク</t>
    </rPh>
    <phoneticPr fontId="2"/>
  </si>
  <si>
    <t>結果</t>
    <rPh sb="0" eb="2">
      <t>ケッカ</t>
    </rPh>
    <phoneticPr fontId="2"/>
  </si>
  <si>
    <t>３：各種値の代入</t>
    <rPh sb="2" eb="4">
      <t>カクシュ</t>
    </rPh>
    <rPh sb="4" eb="5">
      <t>アタイ</t>
    </rPh>
    <rPh sb="6" eb="8">
      <t>ダイニュウ</t>
    </rPh>
    <phoneticPr fontId="2"/>
  </si>
  <si>
    <t>攻撃側参戦武将</t>
    <rPh sb="0" eb="2">
      <t>コウゲキ</t>
    </rPh>
    <rPh sb="2" eb="3">
      <t>ガワ</t>
    </rPh>
    <rPh sb="3" eb="5">
      <t>サンセン</t>
    </rPh>
    <rPh sb="5" eb="7">
      <t>ブショウ</t>
    </rPh>
    <phoneticPr fontId="2"/>
  </si>
  <si>
    <t>１：参戦兵数</t>
    <rPh sb="2" eb="4">
      <t>サンセン</t>
    </rPh>
    <rPh sb="4" eb="5">
      <t>ヘイ</t>
    </rPh>
    <rPh sb="5" eb="6">
      <t>スウ</t>
    </rPh>
    <phoneticPr fontId="2"/>
  </si>
  <si>
    <t>HP</t>
    <phoneticPr fontId="2"/>
  </si>
  <si>
    <t>剣兵</t>
    <rPh sb="0" eb="1">
      <t>ケン</t>
    </rPh>
    <rPh sb="1" eb="2">
      <t>ヘイ</t>
    </rPh>
    <phoneticPr fontId="2"/>
  </si>
  <si>
    <t>槍兵</t>
    <rPh sb="0" eb="1">
      <t>ヤリ</t>
    </rPh>
    <rPh sb="1" eb="2">
      <t>ヘイ</t>
    </rPh>
    <phoneticPr fontId="2"/>
  </si>
  <si>
    <t>弓兵</t>
    <rPh sb="0" eb="1">
      <t>ユミ</t>
    </rPh>
    <rPh sb="1" eb="2">
      <t>ヘイ</t>
    </rPh>
    <phoneticPr fontId="2"/>
  </si>
  <si>
    <t>騎馬兵</t>
    <rPh sb="0" eb="2">
      <t>キバ</t>
    </rPh>
    <rPh sb="2" eb="3">
      <t>ヘイ</t>
    </rPh>
    <phoneticPr fontId="2"/>
  </si>
  <si>
    <t>矛槍兵</t>
    <rPh sb="0" eb="1">
      <t>ホコ</t>
    </rPh>
    <rPh sb="1" eb="2">
      <t>ヤリ</t>
    </rPh>
    <rPh sb="2" eb="3">
      <t>ヘイ</t>
    </rPh>
    <phoneticPr fontId="2"/>
  </si>
  <si>
    <t>弩兵</t>
    <rPh sb="1" eb="2">
      <t>ヘイ</t>
    </rPh>
    <phoneticPr fontId="2"/>
  </si>
  <si>
    <t>近衛兵</t>
    <rPh sb="0" eb="2">
      <t>コノエ</t>
    </rPh>
    <rPh sb="2" eb="3">
      <t>ヘイ</t>
    </rPh>
    <phoneticPr fontId="2"/>
  </si>
  <si>
    <t>武将HP</t>
    <rPh sb="0" eb="2">
      <t>ブショウ</t>
    </rPh>
    <phoneticPr fontId="2"/>
  </si>
  <si>
    <t>攻撃力</t>
    <rPh sb="0" eb="3">
      <t>コウゲキリョク</t>
    </rPh>
    <phoneticPr fontId="2"/>
  </si>
  <si>
    <t>出陣</t>
    <rPh sb="0" eb="2">
      <t>シュツジン</t>
    </rPh>
    <phoneticPr fontId="2"/>
  </si>
  <si>
    <t xml:space="preserve">現在HP </t>
    <rPh sb="0" eb="2">
      <t>ゲンザイ</t>
    </rPh>
    <phoneticPr fontId="2"/>
  </si>
  <si>
    <t>攻撃兵</t>
    <rPh sb="0" eb="2">
      <t>コウゲキ</t>
    </rPh>
    <rPh sb="2" eb="3">
      <t>ヘイ</t>
    </rPh>
    <phoneticPr fontId="2"/>
  </si>
  <si>
    <t>兵数</t>
    <rPh sb="0" eb="1">
      <t>ヘイ</t>
    </rPh>
    <rPh sb="1" eb="2">
      <t>スウ</t>
    </rPh>
    <phoneticPr fontId="2"/>
  </si>
  <si>
    <t>守備兵</t>
    <rPh sb="0" eb="2">
      <t>シュビ</t>
    </rPh>
    <rPh sb="2" eb="3">
      <t>ヘイ</t>
    </rPh>
    <phoneticPr fontId="2"/>
  </si>
  <si>
    <t>属性</t>
    <rPh sb="0" eb="2">
      <t>ゾクセイ</t>
    </rPh>
    <phoneticPr fontId="2"/>
  </si>
  <si>
    <t>騎馬</t>
    <rPh sb="0" eb="2">
      <t>キバ</t>
    </rPh>
    <phoneticPr fontId="2"/>
  </si>
  <si>
    <t>被害数</t>
    <rPh sb="0" eb="2">
      <t>ヒガイ</t>
    </rPh>
    <rPh sb="2" eb="3">
      <t>スウ</t>
    </rPh>
    <phoneticPr fontId="2"/>
  </si>
  <si>
    <t>ダメージ</t>
    <phoneticPr fontId="2"/>
  </si>
  <si>
    <t>討伐ゲージ</t>
    <rPh sb="0" eb="2">
      <t>トウバツ</t>
    </rPh>
    <phoneticPr fontId="2"/>
  </si>
  <si>
    <t>生存数</t>
    <rPh sb="0" eb="2">
      <t>セイゾン</t>
    </rPh>
    <rPh sb="2" eb="3">
      <t>スウ</t>
    </rPh>
    <phoneticPr fontId="2"/>
  </si>
  <si>
    <t>残りHP</t>
    <rPh sb="0" eb="1">
      <t>ノコ</t>
    </rPh>
    <phoneticPr fontId="2"/>
  </si>
  <si>
    <t>スキルによる攻撃付加（少数入力）</t>
    <rPh sb="6" eb="8">
      <t>コウゲキ</t>
    </rPh>
    <rPh sb="8" eb="10">
      <t>フカ</t>
    </rPh>
    <rPh sb="11" eb="13">
      <t>ショウスウ</t>
    </rPh>
    <rPh sb="13" eb="15">
      <t>ニュウリョク</t>
    </rPh>
    <phoneticPr fontId="2"/>
  </si>
  <si>
    <t>武将</t>
    <rPh sb="0" eb="2">
      <t>ブショウ</t>
    </rPh>
    <phoneticPr fontId="2"/>
  </si>
  <si>
    <t>弩兵</t>
    <rPh sb="0" eb="1">
      <t>ド</t>
    </rPh>
    <rPh sb="1" eb="2">
      <t>ヘイ</t>
    </rPh>
    <phoneticPr fontId="2"/>
  </si>
  <si>
    <t>斥侯</t>
    <rPh sb="0" eb="2">
      <t>セッコウ</t>
    </rPh>
    <phoneticPr fontId="2"/>
  </si>
  <si>
    <t>斥侯騎</t>
    <rPh sb="0" eb="2">
      <t>セッコウ</t>
    </rPh>
    <rPh sb="2" eb="3">
      <t>キ</t>
    </rPh>
    <phoneticPr fontId="2"/>
  </si>
  <si>
    <t>兵全体</t>
    <rPh sb="0" eb="1">
      <t>ヘイ</t>
    </rPh>
    <rPh sb="1" eb="3">
      <t>ゼンタイ</t>
    </rPh>
    <phoneticPr fontId="2"/>
  </si>
  <si>
    <t>矛槍</t>
    <rPh sb="0" eb="1">
      <t>ホコ</t>
    </rPh>
    <rPh sb="1" eb="2">
      <t>ヤリ</t>
    </rPh>
    <phoneticPr fontId="2"/>
  </si>
  <si>
    <t>剣兵攻撃</t>
    <rPh sb="0" eb="1">
      <t>ケン</t>
    </rPh>
    <rPh sb="1" eb="2">
      <t>ヘイ</t>
    </rPh>
    <rPh sb="2" eb="4">
      <t>コウゲキ</t>
    </rPh>
    <phoneticPr fontId="2"/>
  </si>
  <si>
    <t>弩</t>
    <phoneticPr fontId="2"/>
  </si>
  <si>
    <t>近衛</t>
    <rPh sb="0" eb="2">
      <t>コノエ</t>
    </rPh>
    <phoneticPr fontId="2"/>
  </si>
  <si>
    <t>施設による攻撃付加（少数入力）</t>
    <rPh sb="0" eb="2">
      <t>シセツ</t>
    </rPh>
    <rPh sb="5" eb="7">
      <t>コウゲキ</t>
    </rPh>
    <rPh sb="7" eb="9">
      <t>フカ</t>
    </rPh>
    <rPh sb="10" eb="12">
      <t>ショウスウ</t>
    </rPh>
    <rPh sb="12" eb="14">
      <t>ニュウリョク</t>
    </rPh>
    <phoneticPr fontId="2"/>
  </si>
  <si>
    <t>習得経験値</t>
    <rPh sb="0" eb="2">
      <t>シュウトク</t>
    </rPh>
    <rPh sb="2" eb="4">
      <t>ケイケン</t>
    </rPh>
    <rPh sb="4" eb="5">
      <t>アタイ</t>
    </rPh>
    <phoneticPr fontId="2"/>
  </si>
  <si>
    <t>合計数</t>
    <rPh sb="0" eb="2">
      <t>ゴウケイ</t>
    </rPh>
    <rPh sb="2" eb="3">
      <t>スウ</t>
    </rPh>
    <phoneticPr fontId="2"/>
  </si>
  <si>
    <t>鍛冶場Ｌｖ</t>
    <rPh sb="0" eb="2">
      <t>カジ</t>
    </rPh>
    <rPh sb="2" eb="3">
      <t>バ</t>
    </rPh>
    <phoneticPr fontId="2"/>
  </si>
  <si>
    <t>剣兵強化</t>
    <rPh sb="0" eb="1">
      <t>ケン</t>
    </rPh>
    <rPh sb="1" eb="2">
      <t>ヘイ</t>
    </rPh>
    <rPh sb="2" eb="4">
      <t>キョウカ</t>
    </rPh>
    <phoneticPr fontId="2"/>
  </si>
  <si>
    <t>槍兵強化</t>
    <rPh sb="0" eb="1">
      <t>ヤリ</t>
    </rPh>
    <rPh sb="1" eb="2">
      <t>ヘイ</t>
    </rPh>
    <rPh sb="2" eb="4">
      <t>キョウカ</t>
    </rPh>
    <phoneticPr fontId="2"/>
  </si>
  <si>
    <t>弓兵強化</t>
    <rPh sb="0" eb="1">
      <t>ユミ</t>
    </rPh>
    <rPh sb="1" eb="2">
      <t>ヘイ</t>
    </rPh>
    <rPh sb="2" eb="4">
      <t>キョウカ</t>
    </rPh>
    <phoneticPr fontId="2"/>
  </si>
  <si>
    <t>騎馬兵強化</t>
    <rPh sb="0" eb="2">
      <t>キバ</t>
    </rPh>
    <rPh sb="2" eb="3">
      <t>ヘイ</t>
    </rPh>
    <rPh sb="3" eb="5">
      <t>キョウカ</t>
    </rPh>
    <phoneticPr fontId="2"/>
  </si>
  <si>
    <t>矛槍兵強化</t>
    <rPh sb="0" eb="1">
      <t>ホコ</t>
    </rPh>
    <rPh sb="1" eb="2">
      <t>ヤリ</t>
    </rPh>
    <rPh sb="2" eb="3">
      <t>ヘイ</t>
    </rPh>
    <rPh sb="3" eb="5">
      <t>キョウカ</t>
    </rPh>
    <phoneticPr fontId="2"/>
  </si>
  <si>
    <t>弩兵強化</t>
    <rPh sb="1" eb="2">
      <t>ヘイ</t>
    </rPh>
    <rPh sb="2" eb="4">
      <t>キョウカ</t>
    </rPh>
    <phoneticPr fontId="2"/>
  </si>
  <si>
    <t>近衛騎兵強化</t>
    <rPh sb="0" eb="2">
      <t>コノエ</t>
    </rPh>
    <rPh sb="2" eb="4">
      <t>キヘイ</t>
    </rPh>
    <rPh sb="4" eb="6">
      <t>キョウカ</t>
    </rPh>
    <phoneticPr fontId="2"/>
  </si>
  <si>
    <t>各値補正表</t>
    <rPh sb="0" eb="1">
      <t>カク</t>
    </rPh>
    <rPh sb="1" eb="2">
      <t>アタイ</t>
    </rPh>
    <rPh sb="2" eb="4">
      <t>ホセイ</t>
    </rPh>
    <rPh sb="4" eb="5">
      <t>ヒョウ</t>
    </rPh>
    <phoneticPr fontId="2"/>
  </si>
  <si>
    <t>兵科別の戦闘表</t>
    <rPh sb="0" eb="2">
      <t>ヘイカ</t>
    </rPh>
    <rPh sb="2" eb="3">
      <t>ベツ</t>
    </rPh>
    <rPh sb="4" eb="6">
      <t>セントウ</t>
    </rPh>
    <rPh sb="6" eb="7">
      <t>ヒョウ</t>
    </rPh>
    <phoneticPr fontId="2"/>
  </si>
  <si>
    <t>武将攻撃力</t>
    <rPh sb="0" eb="2">
      <t>ブショウ</t>
    </rPh>
    <rPh sb="2" eb="5">
      <t>コウゲキリョク</t>
    </rPh>
    <phoneticPr fontId="2"/>
  </si>
  <si>
    <t>兵攻撃</t>
    <rPh sb="0" eb="1">
      <t>ヘイ</t>
    </rPh>
    <rPh sb="1" eb="3">
      <t>コウゲキ</t>
    </rPh>
    <phoneticPr fontId="2"/>
  </si>
  <si>
    <t>武将攻撃</t>
    <rPh sb="0" eb="2">
      <t>ブショウ</t>
    </rPh>
    <rPh sb="2" eb="4">
      <t>コウゲキ</t>
    </rPh>
    <phoneticPr fontId="2"/>
  </si>
  <si>
    <t>合計攻撃</t>
    <rPh sb="0" eb="2">
      <t>ゴウケイ</t>
    </rPh>
    <rPh sb="2" eb="4">
      <t>コウゲキ</t>
    </rPh>
    <phoneticPr fontId="2"/>
  </si>
  <si>
    <t>基本防御値</t>
    <rPh sb="0" eb="2">
      <t>キホン</t>
    </rPh>
    <rPh sb="2" eb="4">
      <t>ボウギョ</t>
    </rPh>
    <rPh sb="4" eb="5">
      <t>アタイ</t>
    </rPh>
    <phoneticPr fontId="2"/>
  </si>
  <si>
    <t>防御兵</t>
    <rPh sb="0" eb="2">
      <t>ボウギョ</t>
    </rPh>
    <rPh sb="2" eb="3">
      <t>ヘイ</t>
    </rPh>
    <phoneticPr fontId="2"/>
  </si>
  <si>
    <t>敵防御</t>
    <rPh sb="0" eb="1">
      <t>テキ</t>
    </rPh>
    <rPh sb="1" eb="3">
      <t>ボウギョ</t>
    </rPh>
    <phoneticPr fontId="2"/>
  </si>
  <si>
    <t>剣</t>
    <rPh sb="0" eb="1">
      <t>ケン</t>
    </rPh>
    <phoneticPr fontId="2"/>
  </si>
  <si>
    <t>槍</t>
    <rPh sb="0" eb="1">
      <t>ヤリ</t>
    </rPh>
    <phoneticPr fontId="2"/>
  </si>
  <si>
    <t>弓</t>
    <rPh sb="0" eb="1">
      <t>ユミ</t>
    </rPh>
    <phoneticPr fontId="2"/>
  </si>
  <si>
    <t>攻撃相対表</t>
    <rPh sb="0" eb="2">
      <t>コウゲキ</t>
    </rPh>
    <rPh sb="2" eb="4">
      <t>ソウタイ</t>
    </rPh>
    <rPh sb="4" eb="5">
      <t>ヒョウ</t>
    </rPh>
    <phoneticPr fontId="2"/>
  </si>
  <si>
    <t>守備相対表</t>
    <rPh sb="0" eb="2">
      <t>シュビ</t>
    </rPh>
    <rPh sb="2" eb="4">
      <t>ソウタイ</t>
    </rPh>
    <rPh sb="4" eb="5">
      <t>ヒョウ</t>
    </rPh>
    <phoneticPr fontId="2"/>
  </si>
  <si>
    <t>合計</t>
    <rPh sb="0" eb="2">
      <t>ゴウケイ</t>
    </rPh>
    <phoneticPr fontId="2"/>
  </si>
  <si>
    <t>兵攻撃値</t>
    <rPh sb="0" eb="1">
      <t>ヘイ</t>
    </rPh>
    <rPh sb="1" eb="3">
      <t>コウゲキ</t>
    </rPh>
    <rPh sb="3" eb="4">
      <t>アタイ</t>
    </rPh>
    <phoneticPr fontId="2"/>
  </si>
  <si>
    <t>武将攻撃値</t>
    <rPh sb="0" eb="2">
      <t>ブショウ</t>
    </rPh>
    <rPh sb="2" eb="4">
      <t>コウゲキ</t>
    </rPh>
    <rPh sb="4" eb="5">
      <t>アタイ</t>
    </rPh>
    <phoneticPr fontId="2"/>
  </si>
  <si>
    <t>相対攻撃</t>
    <rPh sb="0" eb="2">
      <t>ソウタイ</t>
    </rPh>
    <rPh sb="2" eb="4">
      <t>コウゲキ</t>
    </rPh>
    <phoneticPr fontId="2"/>
  </si>
  <si>
    <t>相対兵数</t>
    <rPh sb="0" eb="2">
      <t>ソウタイ</t>
    </rPh>
    <rPh sb="2" eb="3">
      <t>ヘイ</t>
    </rPh>
    <rPh sb="3" eb="4">
      <t>スウ</t>
    </rPh>
    <phoneticPr fontId="2"/>
  </si>
  <si>
    <t>弩兵</t>
    <phoneticPr fontId="2"/>
  </si>
  <si>
    <t>近衛騎</t>
    <rPh sb="0" eb="2">
      <t>コノエ</t>
    </rPh>
    <rPh sb="2" eb="3">
      <t>キ</t>
    </rPh>
    <phoneticPr fontId="2"/>
  </si>
  <si>
    <t>データ置き場</t>
    <rPh sb="3" eb="4">
      <t>オ</t>
    </rPh>
    <rPh sb="5" eb="6">
      <t>バ</t>
    </rPh>
    <phoneticPr fontId="2"/>
  </si>
  <si>
    <t>鍛冶場Ｌ</t>
    <rPh sb="0" eb="3">
      <t>カジバ</t>
    </rPh>
    <phoneticPr fontId="2"/>
  </si>
  <si>
    <t>２(mixi)鯖用</t>
    <phoneticPr fontId="2"/>
  </si>
  <si>
    <t>１鯖用</t>
    <rPh sb="1" eb="2">
      <t>サバ</t>
    </rPh>
    <rPh sb="2" eb="3">
      <t>ヨウ</t>
    </rPh>
    <phoneticPr fontId="2"/>
  </si>
  <si>
    <t>HP</t>
    <phoneticPr fontId="2"/>
  </si>
  <si>
    <t>武将ＨＰ</t>
    <rPh sb="0" eb="2">
      <t>ブショウ</t>
    </rPh>
    <phoneticPr fontId="2"/>
  </si>
  <si>
    <t>斥侯騎兵</t>
    <rPh sb="0" eb="2">
      <t>セッコウ</t>
    </rPh>
    <rPh sb="2" eb="4">
      <t>キヘイ</t>
    </rPh>
    <phoneticPr fontId="2"/>
  </si>
  <si>
    <t>弩兵</t>
    <phoneticPr fontId="2"/>
  </si>
  <si>
    <t>近衛兵</t>
    <rPh sb="0" eb="2">
      <t>コノエ</t>
    </rPh>
    <phoneticPr fontId="2"/>
  </si>
  <si>
    <t>矛槍兵</t>
    <rPh sb="0" eb="1">
      <t>ホコ</t>
    </rPh>
    <rPh sb="1" eb="2">
      <t>ヤリ</t>
    </rPh>
    <phoneticPr fontId="2"/>
  </si>
  <si>
    <t>弩</t>
  </si>
  <si>
    <t>弩</t>
    <phoneticPr fontId="2"/>
  </si>
  <si>
    <t>弩</t>
    <rPh sb="0" eb="1">
      <t>ド</t>
    </rPh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</si>
</sst>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/>
      <right style="thin">
        <color indexed="39"/>
      </right>
      <top style="medium">
        <color indexed="39"/>
      </top>
      <bottom/>
      <diagonal/>
    </border>
    <border>
      <left style="thin">
        <color indexed="39"/>
      </left>
      <right/>
      <top style="medium">
        <color indexed="39"/>
      </top>
      <bottom style="thin">
        <color indexed="39"/>
      </bottom>
      <diagonal/>
    </border>
    <border>
      <left/>
      <right style="thick">
        <color indexed="64"/>
      </right>
      <top style="medium">
        <color indexed="39"/>
      </top>
      <bottom style="thin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 style="thick">
        <color indexed="64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/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ck">
        <color indexed="64"/>
      </right>
      <top style="thin">
        <color indexed="39"/>
      </top>
      <bottom/>
      <diagonal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39"/>
      </right>
      <top style="medium">
        <color indexed="12"/>
      </top>
      <bottom style="medium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  <diagonal/>
    </border>
    <border>
      <left style="thin">
        <color indexed="39"/>
      </left>
      <right style="thick">
        <color indexed="64"/>
      </right>
      <top style="medium">
        <color indexed="39"/>
      </top>
      <bottom style="medium">
        <color indexed="39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64"/>
      </right>
      <top style="medium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64"/>
      </right>
      <top style="thin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ck">
        <color indexed="64"/>
      </right>
      <top style="thin">
        <color indexed="10"/>
      </top>
      <bottom style="medium">
        <color indexed="10"/>
      </bottom>
      <diagonal/>
    </border>
    <border>
      <left style="thick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39"/>
      </left>
      <right style="medium">
        <color indexed="8"/>
      </right>
      <top style="thin">
        <color indexed="3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3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39"/>
      </right>
      <top style="medium">
        <color indexed="64"/>
      </top>
      <bottom style="thick">
        <color indexed="39"/>
      </bottom>
      <diagonal/>
    </border>
    <border>
      <left/>
      <right style="thin">
        <color indexed="39"/>
      </right>
      <top style="medium">
        <color indexed="64"/>
      </top>
      <bottom style="thin">
        <color indexed="39"/>
      </bottom>
      <diagonal/>
    </border>
    <border>
      <left/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39"/>
      </top>
      <bottom style="thin">
        <color indexed="10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ck">
        <color indexed="8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/>
      <right style="thin">
        <color indexed="39"/>
      </right>
      <top style="thin">
        <color indexed="39"/>
      </top>
      <bottom style="medium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6"/>
      </left>
      <right/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64"/>
      </left>
      <right style="thick">
        <color indexed="39"/>
      </right>
      <top/>
      <bottom style="thick">
        <color indexed="39"/>
      </bottom>
      <diagonal/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39"/>
      </bottom>
      <diagonal/>
    </border>
    <border>
      <left/>
      <right/>
      <top/>
      <bottom style="medium">
        <color indexed="8"/>
      </bottom>
      <diagonal/>
    </border>
    <border diagonalUp="1">
      <left style="thin">
        <color indexed="39"/>
      </left>
      <right/>
      <top/>
      <bottom style="medium">
        <color indexed="64"/>
      </bottom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  <diagonal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39"/>
      </left>
      <right style="thin">
        <color indexed="10"/>
      </right>
      <top/>
      <bottom style="medium">
        <color indexed="64"/>
      </bottom>
      <diagonal/>
    </border>
    <border>
      <left style="medium">
        <color indexed="36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0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1" fillId="0" borderId="22" xfId="0" applyNumberFormat="1" applyFont="1" applyBorder="1">
      <alignment vertical="center"/>
    </xf>
    <xf numFmtId="0" fontId="1" fillId="0" borderId="23" xfId="0" applyFont="1" applyBorder="1" applyAlignment="1">
      <alignment vertical="center" shrinkToFit="1"/>
    </xf>
    <xf numFmtId="20" fontId="4" fillId="0" borderId="12" xfId="0" applyNumberFormat="1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176" fontId="1" fillId="0" borderId="28" xfId="0" applyNumberFormat="1" applyFont="1" applyBorder="1" applyAlignment="1">
      <alignment vertical="center" shrinkToFit="1"/>
    </xf>
    <xf numFmtId="176" fontId="1" fillId="0" borderId="29" xfId="0" applyNumberFormat="1" applyFont="1" applyBorder="1" applyAlignment="1">
      <alignment vertical="center" shrinkToFit="1"/>
    </xf>
    <xf numFmtId="0" fontId="1" fillId="0" borderId="28" xfId="0" applyFont="1" applyBorder="1">
      <alignment vertical="center"/>
    </xf>
    <xf numFmtId="0" fontId="1" fillId="0" borderId="30" xfId="0" applyFont="1" applyBorder="1">
      <alignment vertical="center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4" fillId="0" borderId="33" xfId="0" applyNumberFormat="1" applyFont="1" applyFill="1" applyBorder="1" applyAlignment="1">
      <alignment vertical="center" shrinkToFit="1"/>
    </xf>
    <xf numFmtId="0" fontId="1" fillId="0" borderId="26" xfId="0" applyFont="1" applyBorder="1" applyAlignment="1">
      <alignment horizontal="right" vertical="center"/>
    </xf>
    <xf numFmtId="0" fontId="1" fillId="0" borderId="34" xfId="0" applyFont="1" applyBorder="1">
      <alignment vertical="center"/>
    </xf>
    <xf numFmtId="176" fontId="1" fillId="0" borderId="35" xfId="0" applyNumberFormat="1" applyFont="1" applyBorder="1" applyAlignment="1">
      <alignment vertical="center" shrinkToFit="1"/>
    </xf>
    <xf numFmtId="176" fontId="1" fillId="0" borderId="36" xfId="0" applyNumberFormat="1" applyFont="1" applyBorder="1" applyAlignment="1">
      <alignment vertical="center" shrinkToFit="1"/>
    </xf>
    <xf numFmtId="0" fontId="1" fillId="0" borderId="37" xfId="0" applyFont="1" applyBorder="1">
      <alignment vertical="center"/>
    </xf>
    <xf numFmtId="177" fontId="1" fillId="0" borderId="38" xfId="0" applyNumberFormat="1" applyFont="1" applyBorder="1">
      <alignment vertical="center"/>
    </xf>
    <xf numFmtId="0" fontId="4" fillId="0" borderId="27" xfId="0" applyNumberFormat="1" applyFont="1" applyFill="1" applyBorder="1" applyAlignment="1">
      <alignment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0" xfId="0" applyNumberFormat="1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177" fontId="1" fillId="0" borderId="47" xfId="0" applyNumberFormat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0" xfId="0" applyNumberFormat="1" applyFont="1" applyBorder="1">
      <alignment vertical="center"/>
    </xf>
    <xf numFmtId="0" fontId="1" fillId="0" borderId="51" xfId="0" applyNumberFormat="1" applyFont="1" applyBorder="1" applyAlignment="1">
      <alignment vertical="center" shrinkToFit="1"/>
    </xf>
    <xf numFmtId="0" fontId="1" fillId="0" borderId="52" xfId="0" applyFont="1" applyBorder="1">
      <alignment vertical="center"/>
    </xf>
    <xf numFmtId="176" fontId="1" fillId="0" borderId="53" xfId="0" applyNumberFormat="1" applyFont="1" applyBorder="1" applyAlignment="1">
      <alignment vertical="center" shrinkToFit="1"/>
    </xf>
    <xf numFmtId="176" fontId="1" fillId="0" borderId="54" xfId="0" applyNumberFormat="1" applyFont="1" applyBorder="1" applyAlignment="1">
      <alignment vertical="center" shrinkToFit="1"/>
    </xf>
    <xf numFmtId="0" fontId="1" fillId="0" borderId="55" xfId="0" applyFont="1" applyBorder="1">
      <alignment vertical="center"/>
    </xf>
    <xf numFmtId="176" fontId="1" fillId="0" borderId="56" xfId="0" applyNumberFormat="1" applyFont="1" applyBorder="1" applyAlignment="1">
      <alignment vertical="center" shrinkToFit="1"/>
    </xf>
    <xf numFmtId="176" fontId="1" fillId="0" borderId="57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58" xfId="0" applyFont="1" applyBorder="1">
      <alignment vertical="center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59" xfId="0" applyNumberFormat="1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48" xfId="0" applyFont="1" applyBorder="1">
      <alignment vertical="center"/>
    </xf>
    <xf numFmtId="0" fontId="4" fillId="0" borderId="62" xfId="0" applyNumberFormat="1" applyFont="1" applyBorder="1" applyAlignment="1">
      <alignment vertical="center" shrinkToFit="1"/>
    </xf>
    <xf numFmtId="0" fontId="4" fillId="0" borderId="63" xfId="0" applyNumberFormat="1" applyFont="1" applyBorder="1" applyAlignment="1">
      <alignment vertical="center" shrinkToFit="1"/>
    </xf>
    <xf numFmtId="0" fontId="4" fillId="0" borderId="64" xfId="0" applyNumberFormat="1" applyFont="1" applyBorder="1" applyAlignment="1">
      <alignment vertical="center" shrinkToFit="1"/>
    </xf>
    <xf numFmtId="0" fontId="4" fillId="0" borderId="65" xfId="0" applyNumberFormat="1" applyFont="1" applyBorder="1" applyAlignment="1">
      <alignment vertical="center" shrinkToFit="1"/>
    </xf>
    <xf numFmtId="0" fontId="1" fillId="0" borderId="6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7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68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1" fillId="0" borderId="1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0" xfId="0" applyFont="1">
      <alignment vertical="center"/>
    </xf>
    <xf numFmtId="0" fontId="1" fillId="0" borderId="26" xfId="0" applyFont="1" applyBorder="1" applyAlignment="1">
      <alignment vertical="center" shrinkToFit="1"/>
    </xf>
    <xf numFmtId="177" fontId="6" fillId="0" borderId="26" xfId="0" applyNumberFormat="1" applyFont="1" applyBorder="1">
      <alignment vertical="center"/>
    </xf>
    <xf numFmtId="0" fontId="1" fillId="2" borderId="70" xfId="0" applyNumberFormat="1" applyFont="1" applyFill="1" applyBorder="1" applyAlignment="1">
      <alignment vertical="center" shrinkToFit="1"/>
    </xf>
    <xf numFmtId="0" fontId="1" fillId="2" borderId="71" xfId="0" applyNumberFormat="1" applyFont="1" applyFill="1" applyBorder="1" applyAlignment="1">
      <alignment vertical="center" shrinkToFit="1"/>
    </xf>
    <xf numFmtId="0" fontId="7" fillId="0" borderId="72" xfId="0" applyNumberFormat="1" applyFont="1" applyFill="1" applyBorder="1" applyAlignment="1">
      <alignment vertical="center" shrinkToFit="1"/>
    </xf>
    <xf numFmtId="0" fontId="7" fillId="0" borderId="73" xfId="0" applyNumberFormat="1" applyFont="1" applyBorder="1" applyAlignment="1">
      <alignment vertical="center" shrinkToFit="1"/>
    </xf>
    <xf numFmtId="0" fontId="7" fillId="0" borderId="74" xfId="0" applyNumberFormat="1" applyFont="1" applyBorder="1" applyAlignment="1">
      <alignment vertical="center" shrinkToFit="1"/>
    </xf>
    <xf numFmtId="0" fontId="7" fillId="0" borderId="75" xfId="0" applyNumberFormat="1" applyFont="1" applyFill="1" applyBorder="1" applyAlignment="1">
      <alignment vertical="center"/>
    </xf>
    <xf numFmtId="0" fontId="1" fillId="0" borderId="76" xfId="0" applyNumberFormat="1" applyFont="1" applyBorder="1" applyAlignment="1">
      <alignment vertical="center"/>
    </xf>
    <xf numFmtId="0" fontId="1" fillId="0" borderId="77" xfId="0" applyNumberFormat="1" applyFont="1" applyBorder="1" applyAlignment="1">
      <alignment vertical="center"/>
    </xf>
    <xf numFmtId="0" fontId="1" fillId="0" borderId="78" xfId="0" applyNumberFormat="1" applyFont="1" applyBorder="1" applyAlignment="1">
      <alignment vertical="center"/>
    </xf>
    <xf numFmtId="0" fontId="1" fillId="0" borderId="79" xfId="0" applyNumberFormat="1" applyFont="1" applyBorder="1" applyAlignment="1">
      <alignment vertical="center"/>
    </xf>
    <xf numFmtId="0" fontId="1" fillId="0" borderId="80" xfId="0" applyNumberFormat="1" applyFont="1" applyBorder="1" applyAlignment="1">
      <alignment vertical="center"/>
    </xf>
    <xf numFmtId="0" fontId="1" fillId="0" borderId="81" xfId="0" applyNumberFormat="1" applyFont="1" applyBorder="1" applyAlignment="1">
      <alignment vertical="center"/>
    </xf>
    <xf numFmtId="0" fontId="1" fillId="0" borderId="82" xfId="0" applyNumberFormat="1" applyFont="1" applyBorder="1" applyAlignment="1">
      <alignment vertical="center"/>
    </xf>
    <xf numFmtId="0" fontId="1" fillId="0" borderId="83" xfId="0" applyNumberFormat="1" applyFont="1" applyBorder="1" applyAlignment="1">
      <alignment vertical="center"/>
    </xf>
    <xf numFmtId="0" fontId="1" fillId="0" borderId="84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0" borderId="40" xfId="0" applyNumberFormat="1" applyFont="1" applyBorder="1" applyAlignment="1">
      <alignment vertical="center"/>
    </xf>
    <xf numFmtId="0" fontId="1" fillId="0" borderId="53" xfId="0" applyNumberFormat="1" applyFont="1" applyBorder="1" applyAlignment="1">
      <alignment vertical="center"/>
    </xf>
    <xf numFmtId="0" fontId="1" fillId="0" borderId="85" xfId="0" applyNumberFormat="1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26" xfId="0" applyNumberFormat="1" applyFont="1" applyFill="1" applyBorder="1">
      <alignment vertical="center"/>
    </xf>
    <xf numFmtId="0" fontId="1" fillId="0" borderId="86" xfId="0" applyNumberFormat="1" applyFont="1" applyBorder="1" applyAlignment="1">
      <alignment vertical="center"/>
    </xf>
    <xf numFmtId="0" fontId="1" fillId="0" borderId="87" xfId="0" applyNumberFormat="1" applyFont="1" applyBorder="1" applyAlignment="1">
      <alignment vertical="center"/>
    </xf>
    <xf numFmtId="0" fontId="1" fillId="0" borderId="88" xfId="0" applyNumberFormat="1" applyFont="1" applyBorder="1" applyAlignment="1">
      <alignment vertical="center"/>
    </xf>
    <xf numFmtId="0" fontId="1" fillId="0" borderId="89" xfId="0" applyNumberFormat="1" applyFont="1" applyBorder="1" applyAlignment="1">
      <alignment vertical="center"/>
    </xf>
    <xf numFmtId="0" fontId="1" fillId="0" borderId="90" xfId="0" applyNumberFormat="1" applyFont="1" applyBorder="1" applyAlignment="1">
      <alignment vertical="center"/>
    </xf>
    <xf numFmtId="0" fontId="1" fillId="0" borderId="91" xfId="0" applyNumberFormat="1" applyFont="1" applyBorder="1" applyAlignment="1">
      <alignment vertical="center"/>
    </xf>
    <xf numFmtId="0" fontId="1" fillId="0" borderId="92" xfId="0" applyNumberFormat="1" applyFont="1" applyBorder="1" applyAlignment="1">
      <alignment vertical="center"/>
    </xf>
    <xf numFmtId="0" fontId="1" fillId="3" borderId="93" xfId="0" applyNumberFormat="1" applyFont="1" applyFill="1" applyBorder="1" applyAlignment="1">
      <alignment vertical="center"/>
    </xf>
    <xf numFmtId="0" fontId="1" fillId="3" borderId="94" xfId="0" applyNumberFormat="1" applyFont="1" applyFill="1" applyBorder="1" applyAlignment="1">
      <alignment vertical="center"/>
    </xf>
    <xf numFmtId="0" fontId="1" fillId="3" borderId="95" xfId="0" applyNumberFormat="1" applyFont="1" applyFill="1" applyBorder="1" applyAlignment="1">
      <alignment vertical="center"/>
    </xf>
    <xf numFmtId="0" fontId="1" fillId="3" borderId="96" xfId="0" applyNumberFormat="1" applyFont="1" applyFill="1" applyBorder="1" applyAlignment="1">
      <alignment vertical="center"/>
    </xf>
    <xf numFmtId="0" fontId="1" fillId="3" borderId="97" xfId="0" applyNumberFormat="1" applyFont="1" applyFill="1" applyBorder="1" applyAlignment="1">
      <alignment vertical="center"/>
    </xf>
    <xf numFmtId="0" fontId="1" fillId="0" borderId="98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9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0" xfId="0" applyNumberFormat="1" applyFont="1" applyFill="1" applyBorder="1" applyAlignment="1">
      <alignment vertical="center" shrinkToFit="1"/>
    </xf>
    <xf numFmtId="0" fontId="1" fillId="0" borderId="50" xfId="0" applyNumberFormat="1" applyFont="1" applyFill="1" applyBorder="1" applyAlignment="1">
      <alignment vertical="center" shrinkToFit="1"/>
    </xf>
    <xf numFmtId="0" fontId="1" fillId="0" borderId="33" xfId="0" applyNumberFormat="1" applyFont="1" applyFill="1" applyBorder="1" applyAlignment="1">
      <alignment vertical="center" shrinkToFit="1"/>
    </xf>
    <xf numFmtId="0" fontId="1" fillId="2" borderId="101" xfId="0" applyNumberFormat="1" applyFont="1" applyFill="1" applyBorder="1" applyAlignment="1">
      <alignment vertical="center"/>
    </xf>
    <xf numFmtId="0" fontId="1" fillId="2" borderId="102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3" xfId="0" applyNumberFormat="1" applyFont="1" applyFill="1" applyBorder="1">
      <alignment vertical="center"/>
    </xf>
    <xf numFmtId="0" fontId="1" fillId="0" borderId="28" xfId="0" applyNumberFormat="1" applyFont="1" applyBorder="1">
      <alignment vertical="center"/>
    </xf>
    <xf numFmtId="0" fontId="1" fillId="0" borderId="104" xfId="0" applyFont="1" applyBorder="1">
      <alignment vertical="center"/>
    </xf>
    <xf numFmtId="0" fontId="1" fillId="0" borderId="105" xfId="0" applyNumberFormat="1" applyFont="1" applyFill="1" applyBorder="1">
      <alignment vertical="center"/>
    </xf>
    <xf numFmtId="0" fontId="1" fillId="0" borderId="53" xfId="0" applyNumberFormat="1" applyFont="1" applyFill="1" applyBorder="1">
      <alignment vertical="center"/>
    </xf>
    <xf numFmtId="0" fontId="1" fillId="0" borderId="41" xfId="0" applyNumberFormat="1" applyFont="1" applyBorder="1">
      <alignment vertical="center"/>
    </xf>
    <xf numFmtId="0" fontId="1" fillId="0" borderId="106" xfId="0" applyNumberFormat="1" applyFont="1" applyBorder="1" applyAlignment="1">
      <alignment vertical="center"/>
    </xf>
    <xf numFmtId="0" fontId="1" fillId="0" borderId="107" xfId="0" applyNumberFormat="1" applyFont="1" applyBorder="1" applyAlignment="1">
      <alignment vertical="center"/>
    </xf>
    <xf numFmtId="0" fontId="1" fillId="0" borderId="108" xfId="0" applyFont="1" applyBorder="1">
      <alignment vertical="center"/>
    </xf>
    <xf numFmtId="0" fontId="1" fillId="0" borderId="109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10" xfId="0" applyFont="1" applyBorder="1">
      <alignment vertical="center"/>
    </xf>
    <xf numFmtId="0" fontId="1" fillId="0" borderId="111" xfId="0" applyNumberFormat="1" applyFont="1" applyBorder="1" applyAlignment="1">
      <alignment vertical="center"/>
    </xf>
    <xf numFmtId="0" fontId="1" fillId="0" borderId="112" xfId="0" applyNumberFormat="1" applyFont="1" applyBorder="1">
      <alignment vertical="center"/>
    </xf>
    <xf numFmtId="0" fontId="1" fillId="0" borderId="56" xfId="0" applyNumberFormat="1" applyFont="1" applyBorder="1">
      <alignment vertical="center"/>
    </xf>
    <xf numFmtId="0" fontId="0" fillId="0" borderId="65" xfId="0" applyNumberFormat="1" applyBorder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3" xfId="0" applyNumberFormat="1" applyFont="1" applyBorder="1" applyAlignment="1">
      <alignment vertical="center"/>
    </xf>
    <xf numFmtId="0" fontId="1" fillId="0" borderId="114" xfId="0" applyNumberFormat="1" applyFont="1" applyBorder="1" applyAlignment="1">
      <alignment vertical="center"/>
    </xf>
    <xf numFmtId="0" fontId="1" fillId="0" borderId="115" xfId="0" applyNumberFormat="1" applyFont="1" applyBorder="1" applyAlignment="1">
      <alignment vertical="center"/>
    </xf>
    <xf numFmtId="0" fontId="1" fillId="3" borderId="14" xfId="0" applyNumberFormat="1" applyFont="1" applyFill="1" applyBorder="1" applyAlignment="1">
      <alignment vertical="center"/>
    </xf>
    <xf numFmtId="0" fontId="1" fillId="3" borderId="116" xfId="0" applyNumberFormat="1" applyFont="1" applyFill="1" applyBorder="1" applyAlignment="1">
      <alignment vertical="center"/>
    </xf>
    <xf numFmtId="0" fontId="1" fillId="3" borderId="117" xfId="0" applyNumberFormat="1" applyFont="1" applyFill="1" applyBorder="1" applyAlignment="1">
      <alignment vertical="center"/>
    </xf>
    <xf numFmtId="0" fontId="1" fillId="3" borderId="118" xfId="0" applyNumberFormat="1" applyFont="1" applyFill="1" applyBorder="1" applyAlignment="1">
      <alignment vertical="center"/>
    </xf>
    <xf numFmtId="0" fontId="1" fillId="3" borderId="119" xfId="0" applyNumberFormat="1" applyFont="1" applyFill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2" borderId="77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2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Border="1">
      <alignment vertical="center"/>
    </xf>
    <xf numFmtId="0" fontId="1" fillId="2" borderId="120" xfId="0" applyNumberFormat="1" applyFont="1" applyFill="1" applyBorder="1" applyAlignment="1">
      <alignment vertical="center"/>
    </xf>
    <xf numFmtId="0" fontId="1" fillId="0" borderId="121" xfId="0" applyFont="1" applyFill="1" applyBorder="1" applyAlignment="1">
      <alignment vertical="center"/>
    </xf>
    <xf numFmtId="0" fontId="0" fillId="0" borderId="121" xfId="0" applyBorder="1" applyAlignment="1">
      <alignment vertical="center"/>
    </xf>
    <xf numFmtId="0" fontId="1" fillId="0" borderId="1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3" xfId="0" applyNumberFormat="1" applyFont="1" applyBorder="1" applyAlignment="1">
      <alignment vertical="center"/>
    </xf>
    <xf numFmtId="0" fontId="1" fillId="0" borderId="12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5" xfId="0" applyNumberFormat="1" applyFont="1" applyBorder="1" applyAlignment="1">
      <alignment vertical="center"/>
    </xf>
    <xf numFmtId="0" fontId="1" fillId="0" borderId="92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26" xfId="0" applyFont="1" applyBorder="1" applyAlignment="1">
      <alignment vertical="center"/>
    </xf>
    <xf numFmtId="0" fontId="1" fillId="0" borderId="12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4" borderId="128" xfId="0" applyFont="1" applyFill="1" applyBorder="1" applyAlignment="1">
      <alignment vertical="center"/>
    </xf>
    <xf numFmtId="0" fontId="1" fillId="4" borderId="129" xfId="0" applyFont="1" applyFill="1" applyBorder="1" applyAlignment="1">
      <alignment vertical="center"/>
    </xf>
    <xf numFmtId="0" fontId="1" fillId="4" borderId="130" xfId="0" applyFont="1" applyFill="1" applyBorder="1" applyAlignment="1">
      <alignment vertical="center"/>
    </xf>
    <xf numFmtId="0" fontId="1" fillId="0" borderId="131" xfId="0" applyNumberFormat="1" applyFont="1" applyBorder="1" applyAlignment="1">
      <alignment vertical="center"/>
    </xf>
    <xf numFmtId="0" fontId="1" fillId="0" borderId="132" xfId="0" applyNumberFormat="1" applyFont="1" applyBorder="1" applyAlignment="1">
      <alignment vertical="center"/>
    </xf>
    <xf numFmtId="0" fontId="1" fillId="0" borderId="26" xfId="0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133" xfId="0" applyFont="1" applyBorder="1" applyAlignment="1">
      <alignment vertical="center"/>
    </xf>
    <xf numFmtId="0" fontId="9" fillId="0" borderId="134" xfId="0" applyFont="1" applyBorder="1" applyAlignment="1">
      <alignment vertical="center"/>
    </xf>
    <xf numFmtId="0" fontId="0" fillId="0" borderId="135" xfId="0" applyBorder="1" applyAlignment="1">
      <alignment vertical="center"/>
    </xf>
    <xf numFmtId="0" fontId="9" fillId="0" borderId="136" xfId="0" applyFont="1" applyBorder="1" applyAlignment="1">
      <alignment vertical="center"/>
    </xf>
    <xf numFmtId="0" fontId="9" fillId="0" borderId="137" xfId="0" applyFont="1" applyBorder="1" applyAlignment="1">
      <alignment vertical="center"/>
    </xf>
    <xf numFmtId="0" fontId="0" fillId="0" borderId="138" xfId="0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177" fontId="1" fillId="0" borderId="61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20" fontId="4" fillId="0" borderId="12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39" xfId="0" applyFont="1" applyBorder="1">
      <alignment vertical="center"/>
    </xf>
    <xf numFmtId="0" fontId="1" fillId="0" borderId="140" xfId="0" applyFont="1" applyBorder="1">
      <alignment vertical="center"/>
    </xf>
    <xf numFmtId="0" fontId="1" fillId="2" borderId="70" xfId="0" applyNumberFormat="1" applyFont="1" applyFill="1" applyBorder="1" applyAlignment="1">
      <alignment vertical="center"/>
    </xf>
    <xf numFmtId="0" fontId="1" fillId="2" borderId="71" xfId="0" applyNumberFormat="1" applyFont="1" applyFill="1" applyBorder="1" applyAlignment="1">
      <alignment vertical="center"/>
    </xf>
    <xf numFmtId="0" fontId="7" fillId="0" borderId="72" xfId="0" applyNumberFormat="1" applyFont="1" applyFill="1" applyBorder="1" applyAlignment="1">
      <alignment vertical="center"/>
    </xf>
    <xf numFmtId="0" fontId="7" fillId="0" borderId="73" xfId="0" applyNumberFormat="1" applyFont="1" applyBorder="1" applyAlignment="1">
      <alignment vertical="center"/>
    </xf>
    <xf numFmtId="0" fontId="7" fillId="0" borderId="74" xfId="0" applyNumberFormat="1" applyFont="1" applyBorder="1" applyAlignment="1">
      <alignment vertical="center"/>
    </xf>
    <xf numFmtId="0" fontId="1" fillId="0" borderId="141" xfId="0" applyFont="1" applyBorder="1">
      <alignment vertical="center"/>
    </xf>
    <xf numFmtId="0" fontId="1" fillId="0" borderId="142" xfId="0" applyFont="1" applyBorder="1">
      <alignment vertical="center"/>
    </xf>
    <xf numFmtId="0" fontId="6" fillId="0" borderId="141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42" xfId="0" applyFont="1" applyBorder="1">
      <alignment vertical="center"/>
    </xf>
    <xf numFmtId="0" fontId="1" fillId="0" borderId="143" xfId="0" applyFont="1" applyBorder="1">
      <alignment vertical="center"/>
    </xf>
    <xf numFmtId="0" fontId="1" fillId="0" borderId="53" xfId="0" applyNumberFormat="1" applyFont="1" applyBorder="1">
      <alignment vertical="center"/>
    </xf>
    <xf numFmtId="0" fontId="0" fillId="0" borderId="56" xfId="0" applyNumberFormat="1" applyBorder="1">
      <alignment vertical="center"/>
    </xf>
    <xf numFmtId="0" fontId="1" fillId="0" borderId="0" xfId="0" applyFont="1" applyAlignment="1">
      <alignment vertical="center"/>
    </xf>
    <xf numFmtId="0" fontId="7" fillId="0" borderId="0" xfId="0" applyNumberFormat="1" applyFon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1" applyFont="1" applyBorder="1"/>
    <xf numFmtId="0" fontId="13" fillId="0" borderId="0" xfId="1" applyFont="1" applyBorder="1"/>
    <xf numFmtId="0" fontId="7" fillId="0" borderId="0" xfId="1" applyFont="1" applyBorder="1" applyAlignment="1"/>
    <xf numFmtId="0" fontId="14" fillId="0" borderId="0" xfId="1" applyFont="1" applyBorder="1"/>
    <xf numFmtId="0" fontId="14" fillId="0" borderId="0" xfId="1" applyFont="1" applyBorder="1" applyAlignment="1"/>
    <xf numFmtId="0" fontId="13" fillId="0" borderId="0" xfId="1" applyFont="1" applyBorder="1" applyAlignment="1"/>
    <xf numFmtId="0" fontId="7" fillId="0" borderId="0" xfId="1" applyFont="1" applyFill="1" applyBorder="1" applyAlignment="1"/>
  </cellXfs>
  <cellStyles count="2">
    <cellStyle name="標準" xfId="0" builtinId="0"/>
    <cellStyle name="標準_Shee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tabSelected="1" topLeftCell="A13" workbookViewId="0">
      <selection activeCell="L145" sqref="L145"/>
    </sheetView>
  </sheetViews>
  <sheetFormatPr defaultColWidth="5.5" defaultRowHeight="12.75" customHeight="1"/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39" t="s">
        <v>72</v>
      </c>
      <c r="C2" s="24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41"/>
      <c r="C3" s="2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25" t="s">
        <v>0</v>
      </c>
      <c r="C6" s="226"/>
      <c r="D6" s="4"/>
      <c r="E6" s="5"/>
      <c r="F6" s="5"/>
      <c r="G6" s="6"/>
      <c r="H6" s="6"/>
      <c r="I6" s="5"/>
      <c r="J6" s="7"/>
      <c r="K6" s="1"/>
      <c r="L6" s="1"/>
      <c r="M6" s="225" t="s">
        <v>1</v>
      </c>
      <c r="N6" s="229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27"/>
      <c r="C7" s="228"/>
      <c r="D7" s="8"/>
      <c r="E7" s="9"/>
      <c r="F7" s="9"/>
      <c r="G7" s="232" t="s">
        <v>2</v>
      </c>
      <c r="H7" s="233"/>
      <c r="I7" s="233"/>
      <c r="J7" s="10"/>
      <c r="K7" s="1"/>
      <c r="L7" s="1"/>
      <c r="M7" s="230"/>
      <c r="N7" s="231"/>
      <c r="O7" s="11"/>
      <c r="P7" s="11"/>
      <c r="Q7" s="11"/>
      <c r="R7" s="11"/>
      <c r="S7" s="11"/>
      <c r="T7" s="11"/>
      <c r="U7" s="11"/>
      <c r="V7" s="10"/>
    </row>
    <row r="8" spans="2:22" ht="12.75" customHeight="1" thickTop="1" thickBot="1">
      <c r="B8" s="12"/>
      <c r="C8" s="16"/>
      <c r="D8" s="8"/>
      <c r="E8" s="9"/>
      <c r="F8" s="9"/>
      <c r="G8" s="234" t="s">
        <v>3</v>
      </c>
      <c r="H8" s="217"/>
      <c r="I8" s="235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36" t="s">
        <v>4</v>
      </c>
      <c r="C9" s="205"/>
      <c r="D9" s="9"/>
      <c r="E9" s="9"/>
      <c r="F9" s="9"/>
      <c r="G9" s="237" t="s">
        <v>73</v>
      </c>
      <c r="H9" s="238"/>
      <c r="I9" s="17">
        <v>100</v>
      </c>
      <c r="J9" s="10"/>
      <c r="K9" s="1"/>
      <c r="L9" s="1"/>
      <c r="M9" s="18"/>
      <c r="N9" s="19" t="s">
        <v>6</v>
      </c>
      <c r="O9" s="20" t="s">
        <v>7</v>
      </c>
      <c r="P9" s="20" t="s">
        <v>8</v>
      </c>
      <c r="Q9" s="20" t="s">
        <v>9</v>
      </c>
      <c r="R9" s="20" t="s">
        <v>10</v>
      </c>
      <c r="S9" s="21" t="s">
        <v>11</v>
      </c>
      <c r="T9" s="22" t="s">
        <v>12</v>
      </c>
      <c r="U9" s="20"/>
      <c r="V9" s="23" t="s">
        <v>74</v>
      </c>
    </row>
    <row r="10" spans="2:22" ht="12.75" customHeight="1" thickBot="1">
      <c r="B10" s="24"/>
      <c r="C10" s="9"/>
      <c r="D10" s="9"/>
      <c r="E10" s="9"/>
      <c r="F10" s="9"/>
      <c r="G10" s="202" t="s">
        <v>14</v>
      </c>
      <c r="H10" s="203"/>
      <c r="I10" s="25">
        <v>1000</v>
      </c>
      <c r="J10" s="10"/>
      <c r="K10" s="1"/>
      <c r="L10" s="1"/>
      <c r="M10" s="26" t="s">
        <v>15</v>
      </c>
      <c r="N10" s="27">
        <f>C12</f>
        <v>1000</v>
      </c>
      <c r="O10" s="27">
        <f>C13</f>
        <v>0</v>
      </c>
      <c r="P10" s="27">
        <f>C14</f>
        <v>0</v>
      </c>
      <c r="Q10" s="27">
        <f>C15</f>
        <v>0</v>
      </c>
      <c r="R10" s="27">
        <f>C16</f>
        <v>0</v>
      </c>
      <c r="S10" s="27">
        <f>C17</f>
        <v>0</v>
      </c>
      <c r="T10" s="28">
        <f>C18</f>
        <v>0</v>
      </c>
      <c r="U10" s="29" t="s">
        <v>16</v>
      </c>
      <c r="V10" s="30">
        <f>I9</f>
        <v>100</v>
      </c>
    </row>
    <row r="11" spans="2:22" ht="12.75" customHeight="1" thickBot="1">
      <c r="B11" s="31" t="s">
        <v>17</v>
      </c>
      <c r="C11" s="32" t="s">
        <v>18</v>
      </c>
      <c r="D11" s="33" t="s">
        <v>19</v>
      </c>
      <c r="E11" s="34" t="s">
        <v>18</v>
      </c>
      <c r="F11" s="9"/>
      <c r="G11" s="202" t="s">
        <v>20</v>
      </c>
      <c r="H11" s="203"/>
      <c r="I11" s="35" t="s">
        <v>57</v>
      </c>
      <c r="J11" s="10"/>
      <c r="K11" s="1"/>
      <c r="L11" s="1"/>
      <c r="M11" s="36" t="s">
        <v>22</v>
      </c>
      <c r="N11" s="37">
        <f>IF($T$114&gt;=$Q$114,N10,N10*$U$114/100)</f>
        <v>698.83692437864215</v>
      </c>
      <c r="O11" s="37">
        <f>IF($T$114&gt;=$Q$114,O10,O10*$U$114/100)</f>
        <v>0</v>
      </c>
      <c r="P11" s="37">
        <f>IF($T$114&gt;=$Q$114,P10,P10*$U$114/100)</f>
        <v>0</v>
      </c>
      <c r="Q11" s="37">
        <f>IF($T$114&gt;=$Q$114,Q10,Q10*$U$114/100)</f>
        <v>0</v>
      </c>
      <c r="R11" s="37">
        <f>IF($T$114&gt;=$Q$114,R10,R10*$U$114/100)</f>
        <v>0</v>
      </c>
      <c r="S11" s="37">
        <f>IF($T$114&gt;=$Q$114,S10,S10*$U$114/100)</f>
        <v>0</v>
      </c>
      <c r="T11" s="38">
        <f>IF($T$114&gt;=$Q$114,T10,T10*$U$114/100)</f>
        <v>0</v>
      </c>
      <c r="U11" s="39" t="s">
        <v>23</v>
      </c>
      <c r="V11" s="40">
        <f>IF(Q114&gt;T114,U114*V10/100,0)</f>
        <v>69.883692437864212</v>
      </c>
    </row>
    <row r="12" spans="2:22" ht="12.75" customHeight="1" thickBot="1">
      <c r="B12" s="41" t="s">
        <v>6</v>
      </c>
      <c r="C12" s="42">
        <v>1000</v>
      </c>
      <c r="D12" s="43" t="s">
        <v>6</v>
      </c>
      <c r="E12" s="44"/>
      <c r="F12" s="45"/>
      <c r="G12" s="214" t="s">
        <v>24</v>
      </c>
      <c r="H12" s="215"/>
      <c r="I12" s="46">
        <v>300</v>
      </c>
      <c r="J12" s="10"/>
      <c r="K12" s="1"/>
      <c r="L12" s="1"/>
      <c r="M12" s="47" t="s">
        <v>25</v>
      </c>
      <c r="N12" s="37">
        <f>N10-N11</f>
        <v>301.16307562135785</v>
      </c>
      <c r="O12" s="37">
        <f>O10-O11</f>
        <v>0</v>
      </c>
      <c r="P12" s="37">
        <f>P10-P11</f>
        <v>0</v>
      </c>
      <c r="Q12" s="37">
        <f>Q10-Q11</f>
        <v>0</v>
      </c>
      <c r="R12" s="37">
        <f>R10-R11</f>
        <v>0</v>
      </c>
      <c r="S12" s="37">
        <f>S10-S11</f>
        <v>0</v>
      </c>
      <c r="T12" s="38">
        <f>T10-T11</f>
        <v>0</v>
      </c>
      <c r="U12" s="48" t="s">
        <v>26</v>
      </c>
      <c r="V12" s="49">
        <f>ROUNDUP(V10-V11,0)</f>
        <v>31</v>
      </c>
    </row>
    <row r="13" spans="2:22" ht="12.75" customHeight="1" thickBot="1">
      <c r="B13" s="41" t="s">
        <v>7</v>
      </c>
      <c r="C13" s="42"/>
      <c r="D13" s="43" t="s">
        <v>7</v>
      </c>
      <c r="E13" s="44">
        <v>100</v>
      </c>
      <c r="F13" s="45"/>
      <c r="G13" s="216" t="s">
        <v>27</v>
      </c>
      <c r="H13" s="217"/>
      <c r="I13" s="217"/>
      <c r="J13" s="218"/>
      <c r="K13" s="1"/>
      <c r="L13" s="1"/>
      <c r="M13" s="50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1" t="s">
        <v>8</v>
      </c>
      <c r="C14" s="42"/>
      <c r="D14" s="43" t="s">
        <v>8</v>
      </c>
      <c r="E14" s="44">
        <v>100</v>
      </c>
      <c r="F14" s="45"/>
      <c r="G14" s="219" t="s">
        <v>28</v>
      </c>
      <c r="H14" s="220"/>
      <c r="I14" s="17"/>
      <c r="J14" s="10"/>
      <c r="K14" s="1"/>
      <c r="L14" s="1"/>
      <c r="M14" s="51"/>
      <c r="N14" s="52" t="s">
        <v>6</v>
      </c>
      <c r="O14" s="53" t="s">
        <v>7</v>
      </c>
      <c r="P14" s="53" t="s">
        <v>8</v>
      </c>
      <c r="Q14" s="53" t="s">
        <v>9</v>
      </c>
      <c r="R14" s="53" t="s">
        <v>10</v>
      </c>
      <c r="S14" s="53" t="s">
        <v>29</v>
      </c>
      <c r="T14" s="53" t="s">
        <v>12</v>
      </c>
      <c r="U14" s="53" t="s">
        <v>30</v>
      </c>
      <c r="V14" s="54" t="s">
        <v>75</v>
      </c>
    </row>
    <row r="15" spans="2:22" ht="12.75" customHeight="1">
      <c r="B15" s="41" t="s">
        <v>9</v>
      </c>
      <c r="C15" s="42"/>
      <c r="D15" s="43" t="s">
        <v>9</v>
      </c>
      <c r="E15" s="44">
        <v>100</v>
      </c>
      <c r="F15" s="45"/>
      <c r="G15" s="206" t="s">
        <v>32</v>
      </c>
      <c r="H15" s="207"/>
      <c r="I15" s="25"/>
      <c r="J15" s="10"/>
      <c r="K15" s="1"/>
      <c r="L15" s="1"/>
      <c r="M15" s="55" t="s">
        <v>15</v>
      </c>
      <c r="N15" s="56">
        <f>E12</f>
        <v>0</v>
      </c>
      <c r="O15" s="56">
        <f>E13</f>
        <v>100</v>
      </c>
      <c r="P15" s="56">
        <f>E14</f>
        <v>100</v>
      </c>
      <c r="Q15" s="56">
        <f>E15</f>
        <v>100</v>
      </c>
      <c r="R15" s="56">
        <f>E16</f>
        <v>0</v>
      </c>
      <c r="S15" s="56">
        <f>E17</f>
        <v>0</v>
      </c>
      <c r="T15" s="56">
        <f>E18</f>
        <v>0</v>
      </c>
      <c r="U15" s="56">
        <f>E19</f>
        <v>0</v>
      </c>
      <c r="V15" s="57">
        <f>E20</f>
        <v>0</v>
      </c>
    </row>
    <row r="16" spans="2:22" ht="12.75" customHeight="1" thickBot="1">
      <c r="B16" s="41" t="s">
        <v>10</v>
      </c>
      <c r="C16" s="42"/>
      <c r="D16" s="43" t="s">
        <v>78</v>
      </c>
      <c r="E16" s="44"/>
      <c r="F16" s="45"/>
      <c r="G16" s="206" t="s">
        <v>34</v>
      </c>
      <c r="H16" s="207"/>
      <c r="I16" s="25"/>
      <c r="J16" s="10"/>
      <c r="K16" s="1"/>
      <c r="L16" s="1"/>
      <c r="M16" s="58" t="s">
        <v>22</v>
      </c>
      <c r="N16" s="59">
        <f>IF($Q$114&gt;=$T$114,N15,N15*$U$114/100)</f>
        <v>0</v>
      </c>
      <c r="O16" s="59">
        <f>IF($Q$114&gt;=$T$114,O15,O15*$U$114/100)</f>
        <v>100</v>
      </c>
      <c r="P16" s="59">
        <f>IF($Q$114&gt;=$T$114,P15,P15*$U$114/100)</f>
        <v>100</v>
      </c>
      <c r="Q16" s="59">
        <f>IF($Q$114&gt;=$T$114,Q15,Q15*$U$114/100)</f>
        <v>100</v>
      </c>
      <c r="R16" s="59">
        <f>IF($Q$114&gt;=$T$114,R15,R15*$U$114/100)</f>
        <v>0</v>
      </c>
      <c r="S16" s="59">
        <f>IF($Q$114&gt;=$T$114,S15,S15*$U$114/100)</f>
        <v>0</v>
      </c>
      <c r="T16" s="59">
        <f>IF($Q$114&gt;=$T$114,T15,T15*$U$114/100)</f>
        <v>0</v>
      </c>
      <c r="U16" s="59">
        <f>IF($Q$114&gt;=$T$114,U15,U15*$U$114/100)</f>
        <v>0</v>
      </c>
      <c r="V16" s="60">
        <f>IF($Q$114&gt;=$T$114,V15,V15*$U$114/100)</f>
        <v>0</v>
      </c>
    </row>
    <row r="17" spans="2:22" ht="12.75" customHeight="1" thickBot="1">
      <c r="B17" s="61" t="s">
        <v>11</v>
      </c>
      <c r="C17" s="42"/>
      <c r="D17" s="62" t="s">
        <v>67</v>
      </c>
      <c r="E17" s="44"/>
      <c r="F17" s="45"/>
      <c r="G17" s="206" t="s">
        <v>7</v>
      </c>
      <c r="H17" s="207"/>
      <c r="I17" s="25"/>
      <c r="J17" s="10"/>
      <c r="K17" s="1"/>
      <c r="L17" s="1"/>
      <c r="M17" s="63" t="s">
        <v>25</v>
      </c>
      <c r="N17" s="59">
        <f>N15-N16</f>
        <v>0</v>
      </c>
      <c r="O17" s="59">
        <f>O15-O16</f>
        <v>0</v>
      </c>
      <c r="P17" s="59">
        <f>P15-P16</f>
        <v>0</v>
      </c>
      <c r="Q17" s="59">
        <f>Q15-Q16</f>
        <v>0</v>
      </c>
      <c r="R17" s="59">
        <f>R15-R16</f>
        <v>0</v>
      </c>
      <c r="S17" s="59">
        <f>S15-S16</f>
        <v>0</v>
      </c>
      <c r="T17" s="59">
        <f>T15-T16</f>
        <v>0</v>
      </c>
      <c r="U17" s="59">
        <f>U15-U16</f>
        <v>0</v>
      </c>
      <c r="V17" s="60">
        <f>V15-V16</f>
        <v>0</v>
      </c>
    </row>
    <row r="18" spans="2:22" ht="12.75" customHeight="1">
      <c r="B18" s="41" t="s">
        <v>12</v>
      </c>
      <c r="C18" s="42"/>
      <c r="D18" s="43" t="s">
        <v>77</v>
      </c>
      <c r="E18" s="44"/>
      <c r="F18" s="45"/>
      <c r="G18" s="206" t="s">
        <v>8</v>
      </c>
      <c r="H18" s="207"/>
      <c r="I18" s="25"/>
      <c r="J18" s="10"/>
      <c r="K18" s="1"/>
      <c r="L18" s="1"/>
      <c r="M18" s="50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4"/>
      <c r="C19" s="65"/>
      <c r="D19" s="43" t="s">
        <v>30</v>
      </c>
      <c r="E19" s="44"/>
      <c r="F19" s="45"/>
      <c r="G19" s="208" t="s">
        <v>9</v>
      </c>
      <c r="H19" s="209"/>
      <c r="I19" s="46"/>
      <c r="J19" s="10"/>
      <c r="K19" s="1"/>
      <c r="L19" s="1"/>
      <c r="M19" s="50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4"/>
      <c r="C20" s="65"/>
      <c r="D20" s="43" t="s">
        <v>31</v>
      </c>
      <c r="E20" s="44"/>
      <c r="F20" s="45"/>
      <c r="G20" s="66" t="s">
        <v>37</v>
      </c>
      <c r="H20" s="67"/>
      <c r="I20" s="68"/>
      <c r="J20" s="69"/>
      <c r="K20" s="1"/>
      <c r="L20" s="1"/>
      <c r="M20" s="50"/>
      <c r="N20" s="210" t="s">
        <v>38</v>
      </c>
      <c r="O20" s="211"/>
      <c r="P20" s="212">
        <f>(H46*1+(H47+H48+H49)*2+(H50+H51+H52)*4)*I12/100</f>
        <v>1800</v>
      </c>
      <c r="Q20" s="213"/>
      <c r="R20" s="11"/>
      <c r="S20" s="11"/>
      <c r="T20" s="11"/>
      <c r="U20" s="11"/>
      <c r="V20" s="10"/>
    </row>
    <row r="21" spans="2:22" ht="12.75" customHeight="1" thickBot="1">
      <c r="B21" s="70" t="s">
        <v>39</v>
      </c>
      <c r="C21" s="71"/>
      <c r="D21" s="72" t="s">
        <v>39</v>
      </c>
      <c r="E21" s="73"/>
      <c r="F21" s="45"/>
      <c r="G21" s="200" t="s">
        <v>40</v>
      </c>
      <c r="H21" s="201"/>
      <c r="I21" s="74">
        <v>0</v>
      </c>
      <c r="J21" s="10"/>
      <c r="K21" s="1"/>
      <c r="L21" s="1"/>
      <c r="M21" s="75"/>
      <c r="N21" s="76"/>
      <c r="O21" s="76"/>
      <c r="P21" s="76"/>
      <c r="Q21" s="76"/>
      <c r="R21" s="76"/>
      <c r="S21" s="76"/>
      <c r="T21" s="76"/>
      <c r="U21" s="76"/>
      <c r="V21" s="77"/>
    </row>
    <row r="22" spans="2:22" ht="12.75" customHeight="1">
      <c r="B22" s="78"/>
      <c r="C22" s="45"/>
      <c r="D22" s="45"/>
      <c r="E22" s="45"/>
      <c r="F22" s="45"/>
      <c r="G22" s="202" t="s">
        <v>41</v>
      </c>
      <c r="H22" s="203"/>
      <c r="I22" s="25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04"/>
      <c r="C23" s="205"/>
      <c r="D23" s="45"/>
      <c r="E23" s="45"/>
      <c r="F23" s="45"/>
      <c r="G23" s="202" t="s">
        <v>42</v>
      </c>
      <c r="H23" s="203"/>
      <c r="I23" s="25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9"/>
      <c r="C24" s="11"/>
      <c r="D24" s="11"/>
      <c r="E24" s="9"/>
      <c r="F24" s="9"/>
      <c r="G24" s="206" t="s">
        <v>43</v>
      </c>
      <c r="H24" s="207"/>
      <c r="I24" s="25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80"/>
      <c r="C25" s="3"/>
      <c r="D25" s="9"/>
      <c r="E25" s="9"/>
      <c r="F25" s="9"/>
      <c r="G25" s="206" t="s">
        <v>44</v>
      </c>
      <c r="H25" s="207"/>
      <c r="I25" s="25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9"/>
      <c r="C26" s="9"/>
      <c r="D26" s="9"/>
      <c r="E26" s="9"/>
      <c r="F26" s="9"/>
      <c r="G26" s="81" t="s">
        <v>45</v>
      </c>
      <c r="H26" s="82"/>
      <c r="I26" s="25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9"/>
      <c r="C27" s="9"/>
      <c r="D27" s="9"/>
      <c r="E27" s="9"/>
      <c r="F27" s="9"/>
      <c r="G27" s="81" t="s">
        <v>46</v>
      </c>
      <c r="H27" s="82"/>
      <c r="I27" s="25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9"/>
      <c r="C28" s="9"/>
      <c r="D28" s="9"/>
      <c r="E28" s="9"/>
      <c r="F28" s="9"/>
      <c r="G28" s="81" t="s">
        <v>47</v>
      </c>
      <c r="H28" s="82"/>
      <c r="I28" s="25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3"/>
      <c r="C29" s="84"/>
      <c r="D29" s="84"/>
      <c r="E29" s="84"/>
      <c r="F29" s="84"/>
      <c r="G29" s="84"/>
      <c r="H29" s="84"/>
      <c r="I29" s="76"/>
      <c r="J29" s="7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188" t="s">
        <v>48</v>
      </c>
      <c r="C34" s="189"/>
      <c r="D34" s="190"/>
      <c r="E34" s="9"/>
      <c r="F34" s="9"/>
      <c r="G34" s="9"/>
      <c r="H34" s="9"/>
      <c r="I34" s="11"/>
      <c r="J34" s="11"/>
      <c r="K34" s="1"/>
      <c r="L34" s="1"/>
      <c r="M34" s="188" t="s">
        <v>49</v>
      </c>
      <c r="N34" s="189"/>
      <c r="O34" s="190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5"/>
      <c r="H35" s="8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Top="1" thickBot="1">
      <c r="B36" s="243" t="s">
        <v>50</v>
      </c>
      <c r="C36" s="17" t="s">
        <v>6</v>
      </c>
      <c r="D36" s="17" t="s">
        <v>7</v>
      </c>
      <c r="E36" s="17" t="s">
        <v>8</v>
      </c>
      <c r="F36" s="244" t="s">
        <v>9</v>
      </c>
      <c r="G36" s="1"/>
      <c r="H36" s="1"/>
      <c r="I36" s="1"/>
      <c r="J36" s="1"/>
      <c r="K36" s="1"/>
      <c r="L36" s="1"/>
      <c r="M36" s="245" t="s">
        <v>6</v>
      </c>
      <c r="N36" s="246" t="s">
        <v>17</v>
      </c>
      <c r="O36" s="247" t="s">
        <v>51</v>
      </c>
      <c r="P36" s="248" t="s">
        <v>52</v>
      </c>
      <c r="Q36" s="248" t="s">
        <v>53</v>
      </c>
      <c r="R36" s="248" t="s">
        <v>54</v>
      </c>
      <c r="S36" s="248" t="s">
        <v>55</v>
      </c>
      <c r="T36" s="249" t="s">
        <v>56</v>
      </c>
      <c r="U36" s="93"/>
      <c r="V36" s="1"/>
    </row>
    <row r="37" spans="2:22" ht="12.75" customHeight="1" thickTop="1">
      <c r="B37" s="250">
        <f>I10</f>
        <v>1000</v>
      </c>
      <c r="C37" s="25">
        <v>15</v>
      </c>
      <c r="D37" s="25">
        <v>40</v>
      </c>
      <c r="E37" s="25">
        <v>42</v>
      </c>
      <c r="F37" s="251">
        <v>44</v>
      </c>
      <c r="G37" s="1"/>
      <c r="H37" s="1"/>
      <c r="I37" s="1"/>
      <c r="J37" s="1"/>
      <c r="K37" s="1"/>
      <c r="L37" s="1"/>
      <c r="M37" s="94" t="s">
        <v>57</v>
      </c>
      <c r="N37" s="95">
        <f>$C$12*I46</f>
        <v>0</v>
      </c>
      <c r="O37" s="96">
        <f>$C$46*I46</f>
        <v>0</v>
      </c>
      <c r="P37" s="97">
        <f>$D$46*I46</f>
        <v>0</v>
      </c>
      <c r="Q37" s="97">
        <f>O37+P37</f>
        <v>0</v>
      </c>
      <c r="R37" s="98">
        <v>15</v>
      </c>
      <c r="S37" s="99">
        <f>H46*$E$46</f>
        <v>0</v>
      </c>
      <c r="T37" s="100">
        <f>R37*S37</f>
        <v>0</v>
      </c>
      <c r="U37" s="101">
        <f>IF(T37&lt;=Q37,0,100*(T37/Q37)^(3/2))+IF(T37&gt;=Q37,0,100*(Q37/T37)^(3/2))</f>
        <v>0</v>
      </c>
      <c r="V37" s="1"/>
    </row>
    <row r="38" spans="2:22" ht="12.75" customHeight="1">
      <c r="B38" s="252">
        <f>I10*(1+I14)*I9/100</f>
        <v>1000</v>
      </c>
      <c r="C38" s="253">
        <f>C37*($I$21+I22+I16+$I$15)</f>
        <v>15</v>
      </c>
      <c r="D38" s="253">
        <f>D37*($I$21+I23+I17+$I$15)</f>
        <v>40</v>
      </c>
      <c r="E38" s="253">
        <f>E37*($I$21+I24+I18+$I$15)</f>
        <v>42</v>
      </c>
      <c r="F38" s="254">
        <f>F37*($I$21+I25+I19+$I$15)</f>
        <v>44</v>
      </c>
      <c r="G38" s="1"/>
      <c r="H38" s="1"/>
      <c r="I38" s="1"/>
      <c r="J38" s="1"/>
      <c r="K38" s="1"/>
      <c r="L38" s="1"/>
      <c r="M38" s="102" t="s">
        <v>58</v>
      </c>
      <c r="N38" s="95">
        <f>$C$12*I47</f>
        <v>333.33333333333331</v>
      </c>
      <c r="O38" s="95">
        <f>$C$46*I47</f>
        <v>5000</v>
      </c>
      <c r="P38" s="103">
        <f>$D$46*I47</f>
        <v>333.33333333333331</v>
      </c>
      <c r="Q38" s="103">
        <f>O38+P38</f>
        <v>5333.333333333333</v>
      </c>
      <c r="R38" s="104">
        <v>40</v>
      </c>
      <c r="S38" s="105">
        <f>H47*$E$46</f>
        <v>100</v>
      </c>
      <c r="T38" s="106">
        <f>R38*S38</f>
        <v>4000</v>
      </c>
      <c r="U38" s="101">
        <f>IF(T38&lt;=Q38,0,100*(T38/Q38)^(3/2))+IF(T38&gt;=Q38,0,100*(Q38/T38)^(3/2))</f>
        <v>153.96007178390019</v>
      </c>
      <c r="V38" s="1"/>
    </row>
    <row r="39" spans="2:22" ht="12.75" customHeight="1">
      <c r="B39" s="250"/>
      <c r="C39" s="25"/>
      <c r="D39" s="25" t="s">
        <v>78</v>
      </c>
      <c r="E39" s="107" t="s">
        <v>67</v>
      </c>
      <c r="F39" s="108" t="s">
        <v>77</v>
      </c>
      <c r="G39" s="1"/>
      <c r="H39" s="1"/>
      <c r="I39" s="1"/>
      <c r="J39" s="1"/>
      <c r="K39" s="1"/>
      <c r="L39" s="1"/>
      <c r="M39" s="102" t="s">
        <v>59</v>
      </c>
      <c r="N39" s="95">
        <f>$C$12*I48</f>
        <v>333.33333333333331</v>
      </c>
      <c r="O39" s="95">
        <f>$C$46*I48</f>
        <v>5000</v>
      </c>
      <c r="P39" s="103">
        <f>$D$46*I48</f>
        <v>333.33333333333331</v>
      </c>
      <c r="Q39" s="103">
        <f>O39+P39</f>
        <v>5333.333333333333</v>
      </c>
      <c r="R39" s="104">
        <v>42</v>
      </c>
      <c r="S39" s="105">
        <f>H48*$E$46</f>
        <v>100</v>
      </c>
      <c r="T39" s="106">
        <f>R39*S39</f>
        <v>4200</v>
      </c>
      <c r="U39" s="101">
        <f>IF(T39&lt;=Q39,0,100*(T39/Q39)^(3/2))+IF(T39&gt;=Q39,0,100*(Q39/T39)^(3/2))</f>
        <v>143.09490027149488</v>
      </c>
      <c r="V39" s="1"/>
    </row>
    <row r="40" spans="2:22" ht="12.75" customHeight="1">
      <c r="B40" s="250"/>
      <c r="C40" s="25"/>
      <c r="D40" s="25">
        <v>100</v>
      </c>
      <c r="E40" s="25">
        <v>105</v>
      </c>
      <c r="F40" s="251">
        <v>110</v>
      </c>
      <c r="G40" s="1"/>
      <c r="H40" s="1"/>
      <c r="I40" s="1"/>
      <c r="J40" s="1"/>
      <c r="K40" s="1"/>
      <c r="L40" s="1"/>
      <c r="M40" s="102" t="s">
        <v>21</v>
      </c>
      <c r="N40" s="95">
        <f>$C$12*I49</f>
        <v>333.33333333333331</v>
      </c>
      <c r="O40" s="95">
        <f>$C$46*I49</f>
        <v>5000</v>
      </c>
      <c r="P40" s="103">
        <f>$D$46*I49</f>
        <v>333.33333333333331</v>
      </c>
      <c r="Q40" s="103">
        <f>O40+P40</f>
        <v>5333.333333333333</v>
      </c>
      <c r="R40" s="104">
        <v>44</v>
      </c>
      <c r="S40" s="105">
        <f>H49*$E$46</f>
        <v>100</v>
      </c>
      <c r="T40" s="106">
        <f>R40*S40</f>
        <v>4400</v>
      </c>
      <c r="U40" s="101">
        <f>IF(T40&lt;=Q40,0,100*(T40/Q40)^(3/2))+IF(T40&gt;=Q40,0,100*(Q40/T40)^(3/2))</f>
        <v>133.45015334864979</v>
      </c>
      <c r="V40" s="1"/>
    </row>
    <row r="41" spans="2:22" ht="12.75" customHeight="1" thickBot="1">
      <c r="B41" s="255"/>
      <c r="C41" s="46"/>
      <c r="D41" s="253">
        <f>D40*($I$21+I26+I17+$I$15)</f>
        <v>100</v>
      </c>
      <c r="E41" s="253">
        <f>E40*($I$21+I27+I18+$I$15)</f>
        <v>105</v>
      </c>
      <c r="F41" s="254">
        <f>F40*($I$21+I28+I20+$I$15)</f>
        <v>110</v>
      </c>
      <c r="G41" s="1"/>
      <c r="H41" s="1"/>
      <c r="I41" s="1"/>
      <c r="J41" s="1"/>
      <c r="K41" s="1"/>
      <c r="L41" s="1"/>
      <c r="M41" s="102" t="s">
        <v>33</v>
      </c>
      <c r="N41" s="95">
        <f>$C$12*I50</f>
        <v>0</v>
      </c>
      <c r="O41" s="95">
        <f>$C$46*I50</f>
        <v>0</v>
      </c>
      <c r="P41" s="103">
        <f>$D$46*I50</f>
        <v>0</v>
      </c>
      <c r="Q41" s="103">
        <f>O41+P41</f>
        <v>0</v>
      </c>
      <c r="R41" s="104">
        <v>100</v>
      </c>
      <c r="S41" s="105">
        <f>H50*$E$46</f>
        <v>0</v>
      </c>
      <c r="T41" s="106">
        <f>R41*S41</f>
        <v>0</v>
      </c>
      <c r="U41" s="101">
        <f>IF(T41&lt;=Q41,0,100*(T41/Q41)^(3/2))+IF(T41&gt;=Q41,0,100*(Q41/T41)^(3/2))</f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102" t="s">
        <v>81</v>
      </c>
      <c r="N42" s="95">
        <f>$C$12*I51</f>
        <v>0</v>
      </c>
      <c r="O42" s="95">
        <f>$C$46*I51</f>
        <v>0</v>
      </c>
      <c r="P42" s="103">
        <f>$D$46*I51</f>
        <v>0</v>
      </c>
      <c r="Q42" s="103">
        <f>O42+P42</f>
        <v>0</v>
      </c>
      <c r="R42" s="104">
        <v>105</v>
      </c>
      <c r="S42" s="105">
        <f>H51*$E$46</f>
        <v>0</v>
      </c>
      <c r="T42" s="106">
        <f>R42*S42</f>
        <v>0</v>
      </c>
      <c r="U42" s="101">
        <f>IF(T42&lt;=Q42,0,100*(T42/Q42)^(3/2))+IF(T42&gt;=Q42,0,100*(Q42/T42)^(3/2))</f>
        <v>0</v>
      </c>
      <c r="V42" s="1"/>
    </row>
    <row r="43" spans="2:22" ht="12.75" customHeight="1">
      <c r="B43" s="191" t="s">
        <v>60</v>
      </c>
      <c r="C43" s="192"/>
      <c r="D43" s="192"/>
      <c r="E43" s="193"/>
      <c r="F43" s="11"/>
      <c r="G43" s="191" t="s">
        <v>61</v>
      </c>
      <c r="H43" s="192"/>
      <c r="I43" s="193"/>
      <c r="J43" s="1"/>
      <c r="K43" s="1"/>
      <c r="L43" s="1"/>
      <c r="M43" s="102" t="s">
        <v>36</v>
      </c>
      <c r="N43" s="95">
        <f>$C$12*I52</f>
        <v>0</v>
      </c>
      <c r="O43" s="95">
        <f>$C$46*I52</f>
        <v>0</v>
      </c>
      <c r="P43" s="103">
        <f>$D$46*I52</f>
        <v>0</v>
      </c>
      <c r="Q43" s="103">
        <f>O43+P43</f>
        <v>0</v>
      </c>
      <c r="R43" s="104">
        <v>110</v>
      </c>
      <c r="S43" s="105">
        <f>H52*$E$46</f>
        <v>0</v>
      </c>
      <c r="T43" s="106">
        <f>R43*S43</f>
        <v>0</v>
      </c>
      <c r="U43" s="101">
        <f>IF(T43&lt;=Q43,0,100*(T43/Q43)^(3/2))+IF(T43&gt;=Q43,0,100*(Q43/T43)^(3/2))</f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02" t="s">
        <v>30</v>
      </c>
      <c r="N44" s="95">
        <f>$C$12*I53</f>
        <v>0</v>
      </c>
      <c r="O44" s="95">
        <f>$C$46*I53</f>
        <v>0</v>
      </c>
      <c r="P44" s="103">
        <f>$D$46*I53</f>
        <v>0</v>
      </c>
      <c r="Q44" s="103">
        <f>O44+P44</f>
        <v>0</v>
      </c>
      <c r="R44" s="104">
        <v>10</v>
      </c>
      <c r="S44" s="105">
        <f>H53*$E$46</f>
        <v>0</v>
      </c>
      <c r="T44" s="106">
        <f>R44*S44</f>
        <v>0</v>
      </c>
      <c r="U44" s="101">
        <f>IF(T44&lt;=Q44,0,100*(T44/Q44)^(3/2))+IF(T44&gt;=Q44,0,100*(Q44/T44)^(3/2))</f>
        <v>0</v>
      </c>
      <c r="V44" s="1"/>
    </row>
    <row r="45" spans="2:22" ht="12.75" customHeight="1" thickBot="1">
      <c r="B45" s="121" t="s">
        <v>17</v>
      </c>
      <c r="C45" s="122" t="s">
        <v>63</v>
      </c>
      <c r="D45" s="122" t="s">
        <v>64</v>
      </c>
      <c r="E45" s="123" t="s">
        <v>65</v>
      </c>
      <c r="F45" s="124"/>
      <c r="G45" s="125" t="s">
        <v>19</v>
      </c>
      <c r="H45" s="126" t="s">
        <v>18</v>
      </c>
      <c r="I45" s="126" t="s">
        <v>66</v>
      </c>
      <c r="J45" s="1"/>
      <c r="K45" s="1"/>
      <c r="L45" s="1"/>
      <c r="M45" s="109" t="s">
        <v>31</v>
      </c>
      <c r="N45" s="95">
        <f>$C$12*I54</f>
        <v>0</v>
      </c>
      <c r="O45" s="110">
        <f>$C$46*I54</f>
        <v>0</v>
      </c>
      <c r="P45" s="111">
        <f>$D$46*I54</f>
        <v>0</v>
      </c>
      <c r="Q45" s="111">
        <f>O45+P45</f>
        <v>0</v>
      </c>
      <c r="R45" s="112">
        <v>30</v>
      </c>
      <c r="S45" s="113">
        <f>H54*$E$46</f>
        <v>0</v>
      </c>
      <c r="T45" s="114">
        <f>R45*S45</f>
        <v>0</v>
      </c>
      <c r="U45" s="101">
        <f>IF(T45&lt;=Q45,0,100*(T45/Q45)^(3/2))+IF(T45&gt;=Q45,0,100*(Q45/T45)^(3/2))</f>
        <v>0</v>
      </c>
      <c r="V45" s="1"/>
    </row>
    <row r="46" spans="2:22" ht="12.75" customHeight="1" thickBot="1">
      <c r="B46" s="132" t="s">
        <v>6</v>
      </c>
      <c r="C46" s="133">
        <f>C12*C38</f>
        <v>15000</v>
      </c>
      <c r="D46" s="29">
        <f>IF($I$11="剣",$B$38,0)</f>
        <v>1000</v>
      </c>
      <c r="E46" s="134">
        <f>(C46+D46)/($C$53+$D$53)</f>
        <v>1</v>
      </c>
      <c r="F46" s="11"/>
      <c r="G46" s="135" t="s">
        <v>6</v>
      </c>
      <c r="H46" s="136">
        <f>E12</f>
        <v>0</v>
      </c>
      <c r="I46" s="256">
        <f>H46/$H$55</f>
        <v>0</v>
      </c>
      <c r="J46" s="1"/>
      <c r="K46" s="1"/>
      <c r="L46" s="1"/>
      <c r="M46" s="115" t="s">
        <v>62</v>
      </c>
      <c r="N46" s="95">
        <f>SUM(N37:N45)</f>
        <v>1000</v>
      </c>
      <c r="O46" s="116">
        <f>SUM(O37:O45)</f>
        <v>15000</v>
      </c>
      <c r="P46" s="116">
        <f>$D$46*I55</f>
        <v>1000</v>
      </c>
      <c r="Q46" s="117">
        <f>O46+P46</f>
        <v>16000</v>
      </c>
      <c r="R46" s="118"/>
      <c r="S46" s="119">
        <f>SUM(S37:S45)</f>
        <v>300</v>
      </c>
      <c r="T46" s="120">
        <f>SUM(T37:T45)</f>
        <v>12600</v>
      </c>
      <c r="U46" s="101">
        <f>IF(T46&lt;=Q46,0,100*(T46/Q46)^(3/2))+IF(T46&gt;=Q46,0,100*(Q46/T46)^(3/2))</f>
        <v>143.09490027149488</v>
      </c>
      <c r="V46" s="1"/>
    </row>
    <row r="47" spans="2:22" ht="12.75" customHeight="1" thickBot="1">
      <c r="B47" s="132" t="s">
        <v>7</v>
      </c>
      <c r="C47" s="133">
        <f>C13*D38</f>
        <v>0</v>
      </c>
      <c r="D47" s="29">
        <f>IF($I$11="槍",$B$38,0)</f>
        <v>0</v>
      </c>
      <c r="E47" s="134">
        <f>(C47+D47)/($C$53+$D$53)</f>
        <v>0</v>
      </c>
      <c r="F47" s="11"/>
      <c r="G47" s="135" t="s">
        <v>7</v>
      </c>
      <c r="H47" s="136">
        <f>E13</f>
        <v>100</v>
      </c>
      <c r="I47" s="256">
        <f>H47/$H$55</f>
        <v>0.33333333333333331</v>
      </c>
      <c r="J47" s="1"/>
      <c r="K47" s="1"/>
      <c r="L47" s="1"/>
      <c r="M47" s="128" t="s">
        <v>7</v>
      </c>
      <c r="N47" s="129"/>
      <c r="O47" s="130"/>
      <c r="P47" s="131"/>
      <c r="Q47" s="131"/>
      <c r="R47" s="131"/>
      <c r="S47" s="131"/>
      <c r="T47" s="131"/>
      <c r="U47" s="101">
        <f>IF(T47&lt;=Q47,0,100*(T47/Q47)^(3/2))+IF(T47&gt;=Q47,0,100*(Q47/T47)^(3/2))</f>
        <v>0</v>
      </c>
      <c r="V47" s="1"/>
    </row>
    <row r="48" spans="2:22" ht="12.75" customHeight="1" thickTop="1">
      <c r="B48" s="132" t="s">
        <v>8</v>
      </c>
      <c r="C48" s="133">
        <f>C14*E38</f>
        <v>0</v>
      </c>
      <c r="D48" s="29">
        <f>IF($I$11="弓",$B$38,0)</f>
        <v>0</v>
      </c>
      <c r="E48" s="134">
        <f>(C48+D48)/($C$53+$D$53)</f>
        <v>0</v>
      </c>
      <c r="F48" s="11"/>
      <c r="G48" s="135" t="s">
        <v>8</v>
      </c>
      <c r="H48" s="136">
        <f>E14</f>
        <v>100</v>
      </c>
      <c r="I48" s="256">
        <f>H48/$H$55</f>
        <v>0.33333333333333331</v>
      </c>
      <c r="J48" s="1"/>
      <c r="K48" s="1"/>
      <c r="L48" s="1"/>
      <c r="M48" s="94" t="s">
        <v>57</v>
      </c>
      <c r="N48" s="95">
        <f>$C$13*I46</f>
        <v>0</v>
      </c>
      <c r="O48" s="138">
        <f>$C$47*I46</f>
        <v>0</v>
      </c>
      <c r="P48" s="139">
        <f>$D$47*I46</f>
        <v>0</v>
      </c>
      <c r="Q48" s="139">
        <f>O48+P48</f>
        <v>0</v>
      </c>
      <c r="R48" s="98">
        <v>10</v>
      </c>
      <c r="S48" s="99">
        <f>H46*$E$47</f>
        <v>0</v>
      </c>
      <c r="T48" s="100">
        <f>R48*S48</f>
        <v>0</v>
      </c>
      <c r="U48" s="101">
        <f>IF(T48&lt;=Q48,0,100*(T48/Q48)^(3/2))+IF(T48&gt;=Q48,0,100*(Q48/T48)^(3/2))</f>
        <v>0</v>
      </c>
      <c r="V48" s="1"/>
    </row>
    <row r="49" spans="2:22" ht="12.75" customHeight="1">
      <c r="B49" s="132" t="s">
        <v>9</v>
      </c>
      <c r="C49" s="133">
        <f>C15*F38</f>
        <v>0</v>
      </c>
      <c r="D49" s="29">
        <f>IF($I$11="騎馬",$B$38,0)</f>
        <v>0</v>
      </c>
      <c r="E49" s="134">
        <f>(C49+D49)/($C$53+$D$53)</f>
        <v>0</v>
      </c>
      <c r="F49" s="11"/>
      <c r="G49" s="135" t="s">
        <v>9</v>
      </c>
      <c r="H49" s="136">
        <f>E15</f>
        <v>100</v>
      </c>
      <c r="I49" s="256">
        <f>H49/$H$55</f>
        <v>0.33333333333333331</v>
      </c>
      <c r="J49" s="1"/>
      <c r="K49" s="1"/>
      <c r="L49" s="11"/>
      <c r="M49" s="102" t="s">
        <v>58</v>
      </c>
      <c r="N49" s="95">
        <f>$C$13*I47</f>
        <v>0</v>
      </c>
      <c r="O49" s="95">
        <f>$C$47*I47</f>
        <v>0</v>
      </c>
      <c r="P49" s="103">
        <f>$D$47*I47</f>
        <v>0</v>
      </c>
      <c r="Q49" s="103">
        <f>O49+P49</f>
        <v>0</v>
      </c>
      <c r="R49" s="104">
        <v>40</v>
      </c>
      <c r="S49" s="105">
        <f>H47*$E$47</f>
        <v>0</v>
      </c>
      <c r="T49" s="106">
        <f>R49*S49</f>
        <v>0</v>
      </c>
      <c r="U49" s="101">
        <f>IF(T49&lt;=Q49,0,100*(T49/Q49)^(3/2))+IF(T49&gt;=Q49,0,100*(Q49/T49)^(3/2))</f>
        <v>0</v>
      </c>
      <c r="V49" s="1"/>
    </row>
    <row r="50" spans="2:22" ht="12.75" customHeight="1">
      <c r="B50" s="132" t="s">
        <v>78</v>
      </c>
      <c r="C50" s="133">
        <f>C16*D41</f>
        <v>0</v>
      </c>
      <c r="D50" s="140"/>
      <c r="E50" s="134">
        <f>(C50+D50)/($C$53+$D$53)</f>
        <v>0</v>
      </c>
      <c r="F50" s="11"/>
      <c r="G50" s="135" t="s">
        <v>78</v>
      </c>
      <c r="H50" s="136">
        <f>E16</f>
        <v>0</v>
      </c>
      <c r="I50" s="256">
        <f>H50/$H$55</f>
        <v>0</v>
      </c>
      <c r="J50" s="1"/>
      <c r="K50" s="1"/>
      <c r="L50" s="11"/>
      <c r="M50" s="102" t="s">
        <v>59</v>
      </c>
      <c r="N50" s="95">
        <f>$C$13*I48</f>
        <v>0</v>
      </c>
      <c r="O50" s="95">
        <f>$C$47*I48</f>
        <v>0</v>
      </c>
      <c r="P50" s="103">
        <f>$D$47*I48</f>
        <v>0</v>
      </c>
      <c r="Q50" s="103">
        <f>O50+P50</f>
        <v>0</v>
      </c>
      <c r="R50" s="104">
        <v>58</v>
      </c>
      <c r="S50" s="105">
        <f>H48*$E$47</f>
        <v>0</v>
      </c>
      <c r="T50" s="106">
        <f>R50*S50</f>
        <v>0</v>
      </c>
      <c r="U50" s="101">
        <f>IF(T50&lt;=Q50,0,100*(T50/Q50)^(3/2))+IF(T50&gt;=Q50,0,100*(Q50/T50)^(3/2))</f>
        <v>0</v>
      </c>
      <c r="V50" s="1"/>
    </row>
    <row r="51" spans="2:22" ht="12.75" customHeight="1">
      <c r="B51" s="132" t="s">
        <v>67</v>
      </c>
      <c r="C51" s="133">
        <f>C17*E41</f>
        <v>0</v>
      </c>
      <c r="D51" s="140"/>
      <c r="E51" s="134">
        <f>(C51+D51)/($C$53+$D$53)</f>
        <v>0</v>
      </c>
      <c r="F51" s="11"/>
      <c r="G51" s="135" t="s">
        <v>76</v>
      </c>
      <c r="H51" s="136">
        <f>E17</f>
        <v>0</v>
      </c>
      <c r="I51" s="256">
        <f>H51/$H$55</f>
        <v>0</v>
      </c>
      <c r="J51" s="1"/>
      <c r="K51" s="1"/>
      <c r="L51" s="1"/>
      <c r="M51" s="102" t="s">
        <v>21</v>
      </c>
      <c r="N51" s="95">
        <f>$C$13*I49</f>
        <v>0</v>
      </c>
      <c r="O51" s="95">
        <f>$C$47*I49</f>
        <v>0</v>
      </c>
      <c r="P51" s="103">
        <f>$D$47*I49</f>
        <v>0</v>
      </c>
      <c r="Q51" s="103">
        <f>O51+P51</f>
        <v>0</v>
      </c>
      <c r="R51" s="104">
        <v>28</v>
      </c>
      <c r="S51" s="105">
        <f>H49*$E$47</f>
        <v>0</v>
      </c>
      <c r="T51" s="106">
        <f>R51*S51</f>
        <v>0</v>
      </c>
      <c r="U51" s="101">
        <f>IF(T51&lt;=Q51,0,100*(T51/Q51)^(3/2))+IF(T51&gt;=Q51,0,100*(Q51/T51)^(3/2))</f>
        <v>0</v>
      </c>
      <c r="V51" s="1"/>
    </row>
    <row r="52" spans="2:22" ht="12.75" customHeight="1">
      <c r="B52" s="132" t="s">
        <v>77</v>
      </c>
      <c r="C52" s="133">
        <f>C18*F41</f>
        <v>0</v>
      </c>
      <c r="D52" s="140"/>
      <c r="E52" s="134">
        <f>(C52+D52)/($C$53+$D$53)</f>
        <v>0</v>
      </c>
      <c r="F52" s="11"/>
      <c r="G52" s="135" t="s">
        <v>12</v>
      </c>
      <c r="H52" s="136">
        <f>E18</f>
        <v>0</v>
      </c>
      <c r="I52" s="256">
        <f>H52/$H$55</f>
        <v>0</v>
      </c>
      <c r="J52" s="1"/>
      <c r="K52" s="1"/>
      <c r="L52" s="1"/>
      <c r="M52" s="102" t="s">
        <v>33</v>
      </c>
      <c r="N52" s="95">
        <f>$C$13*I50</f>
        <v>0</v>
      </c>
      <c r="O52" s="95">
        <f>$C$47*I50</f>
        <v>0</v>
      </c>
      <c r="P52" s="103">
        <f>$D$47*I50</f>
        <v>0</v>
      </c>
      <c r="Q52" s="103">
        <f>O52+P52</f>
        <v>0</v>
      </c>
      <c r="R52" s="104">
        <v>100</v>
      </c>
      <c r="S52" s="105">
        <f>H50*$E$47</f>
        <v>0</v>
      </c>
      <c r="T52" s="106">
        <f>R52*S52</f>
        <v>0</v>
      </c>
      <c r="U52" s="101">
        <f>IF(T52&lt;=Q52,0,100*(T52/Q52)^(3/2))+IF(T52&gt;=Q52,0,100*(Q52/T52)^(3/2))</f>
        <v>0</v>
      </c>
      <c r="V52" s="1"/>
    </row>
    <row r="53" spans="2:22" ht="12.75" customHeight="1" thickBot="1">
      <c r="B53" s="141"/>
      <c r="C53" s="142">
        <f>SUM(C46:C52)</f>
        <v>15000</v>
      </c>
      <c r="D53" s="142">
        <f>SUM(D46:D52)</f>
        <v>1000</v>
      </c>
      <c r="E53" s="143">
        <f>SUM(E46:E52)</f>
        <v>1</v>
      </c>
      <c r="F53" s="11"/>
      <c r="G53" s="135" t="s">
        <v>30</v>
      </c>
      <c r="H53" s="136">
        <f>E19</f>
        <v>0</v>
      </c>
      <c r="I53" s="256">
        <f>H53/$H$55</f>
        <v>0</v>
      </c>
      <c r="J53" s="1"/>
      <c r="K53" s="1"/>
      <c r="L53" s="1"/>
      <c r="M53" s="102" t="s">
        <v>79</v>
      </c>
      <c r="N53" s="95">
        <f>$C$13*I51</f>
        <v>0</v>
      </c>
      <c r="O53" s="95">
        <f>$C$47*I51</f>
        <v>0</v>
      </c>
      <c r="P53" s="103">
        <f>$D$47*I51</f>
        <v>0</v>
      </c>
      <c r="Q53" s="103">
        <f>O53+P53</f>
        <v>0</v>
      </c>
      <c r="R53" s="104">
        <v>145</v>
      </c>
      <c r="S53" s="105">
        <f>H51*$E$47</f>
        <v>0</v>
      </c>
      <c r="T53" s="106">
        <f>R53*S53</f>
        <v>0</v>
      </c>
      <c r="U53" s="101">
        <f>IF(T53&lt;=Q53,0,100*(T53/Q53)^(3/2))+IF(T53&gt;=Q53,0,100*(Q53/T53)^(3/2))</f>
        <v>0</v>
      </c>
      <c r="V53" s="1"/>
    </row>
    <row r="54" spans="2:22" ht="12.75" customHeight="1">
      <c r="B54" s="11"/>
      <c r="C54" s="11"/>
      <c r="D54" s="11"/>
      <c r="E54" s="11"/>
      <c r="F54" s="11"/>
      <c r="G54" s="135" t="s">
        <v>31</v>
      </c>
      <c r="H54" s="136">
        <f>E20</f>
        <v>0</v>
      </c>
      <c r="I54" s="256">
        <f>H54/$H$55</f>
        <v>0</v>
      </c>
      <c r="J54" s="1"/>
      <c r="K54" s="1"/>
      <c r="L54" s="1"/>
      <c r="M54" s="102" t="s">
        <v>36</v>
      </c>
      <c r="N54" s="95">
        <f>$C$13*I52</f>
        <v>0</v>
      </c>
      <c r="O54" s="95">
        <f>$C$47*I52</f>
        <v>0</v>
      </c>
      <c r="P54" s="103">
        <f>$D$47*I52</f>
        <v>0</v>
      </c>
      <c r="Q54" s="103">
        <f>O54+P54</f>
        <v>0</v>
      </c>
      <c r="R54" s="104">
        <v>70</v>
      </c>
      <c r="S54" s="105">
        <f>H52*$E$47</f>
        <v>0</v>
      </c>
      <c r="T54" s="106">
        <f>R54*S54</f>
        <v>0</v>
      </c>
      <c r="U54" s="101">
        <f>IF(T54&lt;=Q54,0,100*(T54/Q54)^(3/2))+IF(T54&gt;=Q54,0,100*(Q54/T54)^(3/2))</f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5" t="s">
        <v>39</v>
      </c>
      <c r="H55" s="146">
        <f>SUM(H46:H54)</f>
        <v>300</v>
      </c>
      <c r="I55" s="257">
        <f>SUM(I46:I54)</f>
        <v>1</v>
      </c>
      <c r="J55" s="1"/>
      <c r="K55" s="1"/>
      <c r="L55" s="1"/>
      <c r="M55" s="102" t="s">
        <v>30</v>
      </c>
      <c r="N55" s="95">
        <f>$C$13*I53</f>
        <v>0</v>
      </c>
      <c r="O55" s="95">
        <f>$C$47*I53</f>
        <v>0</v>
      </c>
      <c r="P55" s="103">
        <f>$D$47*I53</f>
        <v>0</v>
      </c>
      <c r="Q55" s="103">
        <f>O55+P55</f>
        <v>0</v>
      </c>
      <c r="R55" s="104">
        <v>10</v>
      </c>
      <c r="S55" s="105">
        <f>H53*$E$47</f>
        <v>0</v>
      </c>
      <c r="T55" s="106">
        <f>R55*S55</f>
        <v>0</v>
      </c>
      <c r="U55" s="101">
        <f>IF(T55&lt;=Q55,0,100*(T55/Q55)^(3/2))+IF(T55&gt;=Q55,0,100*(Q55/T55)^(3/2))</f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44" t="s">
        <v>31</v>
      </c>
      <c r="N56" s="95">
        <f>$C$13*I54</f>
        <v>0</v>
      </c>
      <c r="O56" s="110">
        <f>$C$47*I54</f>
        <v>0</v>
      </c>
      <c r="P56" s="111">
        <f>$D$47*I54</f>
        <v>0</v>
      </c>
      <c r="Q56" s="111">
        <f>O56+P56</f>
        <v>0</v>
      </c>
      <c r="R56" s="112">
        <v>10</v>
      </c>
      <c r="S56" s="113">
        <f>H54*$E$47</f>
        <v>0</v>
      </c>
      <c r="T56" s="114">
        <f>R56*S56</f>
        <v>0</v>
      </c>
      <c r="U56" s="101">
        <f>IF(T56&lt;=Q56,0,100*(T56/Q56)^(3/2))+IF(T56&gt;=Q56,0,100*(Q56/T56)^(3/2))</f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5"/>
      <c r="N57" s="95"/>
      <c r="O57" s="116">
        <f>SUM(O48:O56)</f>
        <v>0</v>
      </c>
      <c r="P57" s="116">
        <f>SUM(P48:P56)</f>
        <v>0</v>
      </c>
      <c r="Q57" s="117">
        <f>SUM(Q47:Q56)</f>
        <v>0</v>
      </c>
      <c r="R57" s="118"/>
      <c r="S57" s="119">
        <f>SUM(S48:S56)</f>
        <v>0</v>
      </c>
      <c r="T57" s="120">
        <f>SUM(T47:T56)</f>
        <v>0</v>
      </c>
      <c r="U57" s="101">
        <f>IF(T57&lt;=Q57,0,100*(T57/Q57)^(3/2))+IF(T57&gt;=Q57,0,100*(Q57/T57)^(3/2))</f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8" t="s">
        <v>8</v>
      </c>
      <c r="N58" s="129"/>
      <c r="O58" s="148"/>
      <c r="P58" s="131"/>
      <c r="Q58" s="131"/>
      <c r="R58" s="131"/>
      <c r="S58" s="131"/>
      <c r="T58" s="131"/>
      <c r="U58" s="101">
        <f>IF(T58&lt;=Q58,0,100*(T58/Q58)^(3/2))+IF(T58&gt;=Q58,0,100*(Q58/T58)^(3/2))</f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4" t="s">
        <v>57</v>
      </c>
      <c r="N59" s="95">
        <f>$C$14*I46</f>
        <v>0</v>
      </c>
      <c r="O59" s="149">
        <f>$C$48*I46</f>
        <v>0</v>
      </c>
      <c r="P59" s="149">
        <f>$D$48*I46</f>
        <v>0</v>
      </c>
      <c r="Q59" s="150">
        <f>O59+P59</f>
        <v>0</v>
      </c>
      <c r="R59" s="98">
        <v>10</v>
      </c>
      <c r="S59" s="99">
        <f>H46*$E$48</f>
        <v>0</v>
      </c>
      <c r="T59" s="100">
        <f>R59*S59</f>
        <v>0</v>
      </c>
      <c r="U59" s="101">
        <f>IF(T59&lt;=Q59,0,100*(T59/Q59)^(3/2))+IF(T59&gt;=Q59,0,100*(Q59/T59)^(3/2))</f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02" t="s">
        <v>58</v>
      </c>
      <c r="N60" s="95">
        <f>$C$14*I47</f>
        <v>0</v>
      </c>
      <c r="O60" s="149">
        <f>$C$48*I47</f>
        <v>0</v>
      </c>
      <c r="P60" s="149">
        <f>$D$48*I47</f>
        <v>0</v>
      </c>
      <c r="Q60" s="151">
        <f>O60+P60</f>
        <v>0</v>
      </c>
      <c r="R60" s="104">
        <v>25</v>
      </c>
      <c r="S60" s="105">
        <f>H47*$E$48</f>
        <v>0</v>
      </c>
      <c r="T60" s="106">
        <f>R60*S60</f>
        <v>0</v>
      </c>
      <c r="U60" s="101">
        <f>IF(T60&lt;=Q60,0,100*(T60/Q60)^(3/2))+IF(T60&gt;=Q60,0,100*(Q60/T60)^(3/2))</f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02" t="s">
        <v>59</v>
      </c>
      <c r="N61" s="95">
        <f>$C$14*I48</f>
        <v>0</v>
      </c>
      <c r="O61" s="149">
        <f>$C$48*I48</f>
        <v>0</v>
      </c>
      <c r="P61" s="149">
        <f>$D$48*I48</f>
        <v>0</v>
      </c>
      <c r="Q61" s="151">
        <f>O61+P61</f>
        <v>0</v>
      </c>
      <c r="R61" s="104">
        <v>42</v>
      </c>
      <c r="S61" s="105">
        <f>H48*$E$48</f>
        <v>0</v>
      </c>
      <c r="T61" s="106">
        <f>R61*S61</f>
        <v>0</v>
      </c>
      <c r="U61" s="101">
        <f>IF(T61&lt;=Q61,0,100*(T61/Q61)^(3/2))+IF(T61&gt;=Q61,0,100*(Q61/T61)^(3/2))</f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02" t="s">
        <v>21</v>
      </c>
      <c r="N62" s="95">
        <f>$C$14*I49</f>
        <v>0</v>
      </c>
      <c r="O62" s="149">
        <f>$C$48*I49</f>
        <v>0</v>
      </c>
      <c r="P62" s="149">
        <f>$D$48*I49</f>
        <v>0</v>
      </c>
      <c r="Q62" s="151">
        <f>O62+P62</f>
        <v>0</v>
      </c>
      <c r="R62" s="104">
        <v>60</v>
      </c>
      <c r="S62" s="105">
        <f>H49*$E$48</f>
        <v>0</v>
      </c>
      <c r="T62" s="106">
        <f>R62*S62</f>
        <v>0</v>
      </c>
      <c r="U62" s="101">
        <f>IF(T62&lt;=Q62,0,100*(T62/Q62)^(3/2))+IF(T62&gt;=Q62,0,100*(Q62/T62)^(3/2))</f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02" t="s">
        <v>33</v>
      </c>
      <c r="N63" s="95">
        <f>$C$14*I50</f>
        <v>0</v>
      </c>
      <c r="O63" s="149">
        <f>$C$48*I50</f>
        <v>0</v>
      </c>
      <c r="P63" s="149">
        <f>$D$48*I50</f>
        <v>0</v>
      </c>
      <c r="Q63" s="151">
        <f>O63+P63</f>
        <v>0</v>
      </c>
      <c r="R63" s="104">
        <v>63</v>
      </c>
      <c r="S63" s="105">
        <f>H50*$E$48</f>
        <v>0</v>
      </c>
      <c r="T63" s="106">
        <f>R63*S63</f>
        <v>0</v>
      </c>
      <c r="U63" s="101">
        <f>IF(T63&lt;=Q63,0,100*(T63/Q63)^(3/2))+IF(T63&gt;=Q63,0,100*(Q63/T63)^(3/2))</f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02" t="s">
        <v>79</v>
      </c>
      <c r="N64" s="95">
        <f>$C$14*I51</f>
        <v>0</v>
      </c>
      <c r="O64" s="149">
        <f>$C$48*I51</f>
        <v>0</v>
      </c>
      <c r="P64" s="149">
        <f>$D$48*I51</f>
        <v>0</v>
      </c>
      <c r="Q64" s="151">
        <f>O64+P64</f>
        <v>0</v>
      </c>
      <c r="R64" s="104">
        <v>105</v>
      </c>
      <c r="S64" s="105">
        <f>H51*$E$48</f>
        <v>0</v>
      </c>
      <c r="T64" s="106">
        <f>R64*S64</f>
        <v>0</v>
      </c>
      <c r="U64" s="101">
        <f>IF(T64&lt;=Q64,0,100*(T64/Q64)^(3/2))+IF(T64&gt;=Q64,0,100*(Q64/T64)^(3/2))</f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02" t="s">
        <v>36</v>
      </c>
      <c r="N65" s="95">
        <f>$C$14*I52</f>
        <v>0</v>
      </c>
      <c r="O65" s="149">
        <f>$C$48*I52</f>
        <v>0</v>
      </c>
      <c r="P65" s="149">
        <f>$D$48*I52</f>
        <v>0</v>
      </c>
      <c r="Q65" s="151">
        <f>O65+P65</f>
        <v>0</v>
      </c>
      <c r="R65" s="104">
        <v>150</v>
      </c>
      <c r="S65" s="105">
        <f>H52*$E$48</f>
        <v>0</v>
      </c>
      <c r="T65" s="106">
        <f>R65*S65</f>
        <v>0</v>
      </c>
      <c r="U65" s="101">
        <f>IF(T65&lt;=Q65,0,100*(T65/Q65)^(3/2))+IF(T65&gt;=Q65,0,100*(Q65/T65)^(3/2))</f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02" t="s">
        <v>30</v>
      </c>
      <c r="N66" s="95">
        <f>$C$14*I53</f>
        <v>0</v>
      </c>
      <c r="O66" s="149">
        <f>$C$48*I53</f>
        <v>0</v>
      </c>
      <c r="P66" s="149">
        <f>$D$48*I53</f>
        <v>0</v>
      </c>
      <c r="Q66" s="151">
        <f>O66+P66</f>
        <v>0</v>
      </c>
      <c r="R66" s="104">
        <v>5</v>
      </c>
      <c r="S66" s="105">
        <f>H53*$E$48</f>
        <v>0</v>
      </c>
      <c r="T66" s="106">
        <f>R66*S66</f>
        <v>0</v>
      </c>
      <c r="U66" s="101">
        <f>IF(T66&lt;=Q66,0,100*(T66/Q66)^(3/2))+IF(T66&gt;=Q66,0,100*(Q66/T66)^(3/2))</f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9" t="s">
        <v>31</v>
      </c>
      <c r="N67" s="95">
        <f>$C$14*I54</f>
        <v>0</v>
      </c>
      <c r="O67" s="149">
        <f>$C$48*I54</f>
        <v>0</v>
      </c>
      <c r="P67" s="149">
        <f>$D$48*I54</f>
        <v>0</v>
      </c>
      <c r="Q67" s="152">
        <f>O67+P67</f>
        <v>0</v>
      </c>
      <c r="R67" s="112">
        <v>40</v>
      </c>
      <c r="S67" s="113">
        <f>H54*$E$48</f>
        <v>0</v>
      </c>
      <c r="T67" s="114">
        <f>R67*S67</f>
        <v>0</v>
      </c>
      <c r="U67" s="101">
        <f>IF(T67&lt;=Q67,0,100*(T67/Q67)^(3/2))+IF(T67&gt;=Q67,0,100*(Q67/T67)^(3/2))</f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5"/>
      <c r="N68" s="95"/>
      <c r="O68" s="153">
        <f>SUM(O59:O67)</f>
        <v>0</v>
      </c>
      <c r="P68" s="153">
        <f>SUM(P59:P67)</f>
        <v>0</v>
      </c>
      <c r="Q68" s="154">
        <f>SUM(Q59:Q67)</f>
        <v>0</v>
      </c>
      <c r="R68" s="155"/>
      <c r="S68" s="156">
        <f>SUM(S59:S67)</f>
        <v>0</v>
      </c>
      <c r="T68" s="157">
        <f>SUM(T58:T67)</f>
        <v>0</v>
      </c>
      <c r="U68" s="101">
        <f>IF(T68&lt;=Q68,0,100*(T68/Q68)^(3/2))+IF(T68&gt;=Q68,0,100*(Q68/T68)^(3/2))</f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8"/>
      <c r="L69" s="1"/>
      <c r="M69" s="128" t="s">
        <v>21</v>
      </c>
      <c r="N69" s="159"/>
      <c r="O69" s="160"/>
      <c r="P69" s="161"/>
      <c r="Q69" s="161"/>
      <c r="R69" s="161"/>
      <c r="S69" s="161"/>
      <c r="T69" s="161"/>
      <c r="U69" s="101">
        <f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8"/>
      <c r="L70" s="1"/>
      <c r="M70" s="94" t="s">
        <v>57</v>
      </c>
      <c r="N70" s="95">
        <f>$C$15*I46</f>
        <v>0</v>
      </c>
      <c r="O70" s="149">
        <f>$C$49*I46</f>
        <v>0</v>
      </c>
      <c r="P70" s="149">
        <f>$D$49*I46</f>
        <v>0</v>
      </c>
      <c r="Q70" s="150">
        <f>O70+P70</f>
        <v>0</v>
      </c>
      <c r="R70" s="98">
        <v>10</v>
      </c>
      <c r="S70" s="99">
        <f>H46*$E$49</f>
        <v>0</v>
      </c>
      <c r="T70" s="100">
        <f>R70*S70</f>
        <v>0</v>
      </c>
      <c r="U70" s="101">
        <f>IF(T70&lt;=Q70,0,100*(T70/Q70)^(3/2))+IF(T70&gt;=Q70,0,100*(Q70/T70)^(3/2))</f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8"/>
      <c r="L71" s="1"/>
      <c r="M71" s="102" t="s">
        <v>58</v>
      </c>
      <c r="N71" s="95">
        <f>$C$15*I47</f>
        <v>0</v>
      </c>
      <c r="O71" s="149">
        <f>$C$49*I47</f>
        <v>0</v>
      </c>
      <c r="P71" s="149">
        <f>$D$49*I47</f>
        <v>0</v>
      </c>
      <c r="Q71" s="151">
        <f>O71+P71</f>
        <v>0</v>
      </c>
      <c r="R71" s="104">
        <v>55</v>
      </c>
      <c r="S71" s="105">
        <f>H47*$E$49</f>
        <v>0</v>
      </c>
      <c r="T71" s="106">
        <f>R71*S71</f>
        <v>0</v>
      </c>
      <c r="U71" s="101">
        <f>IF(T71&lt;=Q71,0,100*(T71/Q71)^(3/2))+IF(T71&gt;=Q71,0,100*(Q71/T71)^(3/2))</f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8"/>
      <c r="L72" s="1"/>
      <c r="M72" s="102" t="s">
        <v>59</v>
      </c>
      <c r="N72" s="95">
        <f>$C$15*I48</f>
        <v>0</v>
      </c>
      <c r="O72" s="149">
        <f>$C$49*I48</f>
        <v>0</v>
      </c>
      <c r="P72" s="149">
        <f>$D$49*I48</f>
        <v>0</v>
      </c>
      <c r="Q72" s="151">
        <f>O72+P72</f>
        <v>0</v>
      </c>
      <c r="R72" s="104">
        <v>26</v>
      </c>
      <c r="S72" s="105">
        <f>H48*$E$49</f>
        <v>0</v>
      </c>
      <c r="T72" s="106">
        <f>R72*S72</f>
        <v>0</v>
      </c>
      <c r="U72" s="101">
        <f>IF(T72&lt;=Q72,0,100*(T72/Q72)^(3/2))+IF(T72&gt;=Q72,0,100*(Q72/T72)^(3/2))</f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102" t="s">
        <v>21</v>
      </c>
      <c r="N73" s="95">
        <f>$C$15*I49</f>
        <v>0</v>
      </c>
      <c r="O73" s="149">
        <f>$C$49*I49</f>
        <v>0</v>
      </c>
      <c r="P73" s="149">
        <f>$D$49*I49</f>
        <v>0</v>
      </c>
      <c r="Q73" s="151">
        <f>O73+P73</f>
        <v>0</v>
      </c>
      <c r="R73" s="104">
        <v>44</v>
      </c>
      <c r="S73" s="105">
        <f>H49*$E$49</f>
        <v>0</v>
      </c>
      <c r="T73" s="106">
        <f>R73*S73</f>
        <v>0</v>
      </c>
      <c r="U73" s="101">
        <f>IF(T73&lt;=Q73,0,100*(T73/Q73)^(3/2))+IF(T73&gt;=Q73,0,100*(Q73/T73)^(3/2))</f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102" t="s">
        <v>33</v>
      </c>
      <c r="N74" s="95">
        <f>$C$15*I50</f>
        <v>0</v>
      </c>
      <c r="O74" s="149">
        <f>$C$49*I50</f>
        <v>0</v>
      </c>
      <c r="P74" s="149">
        <f>$D$49*I50</f>
        <v>0</v>
      </c>
      <c r="Q74" s="151">
        <f>O74+P74</f>
        <v>0</v>
      </c>
      <c r="R74" s="104">
        <v>137</v>
      </c>
      <c r="S74" s="105">
        <f>H50*$E$49</f>
        <v>0</v>
      </c>
      <c r="T74" s="106">
        <f>R74*S74</f>
        <v>0</v>
      </c>
      <c r="U74" s="101">
        <f>IF(T74&lt;=Q74,0,100*(T74/Q74)^(3/2))+IF(T74&gt;=Q74,0,100*(Q74/T74)^(3/2))</f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102" t="s">
        <v>79</v>
      </c>
      <c r="N75" s="95">
        <f>$C$15*I51</f>
        <v>0</v>
      </c>
      <c r="O75" s="149">
        <f>$C$49*I51</f>
        <v>0</v>
      </c>
      <c r="P75" s="149">
        <f>$D$49*I51</f>
        <v>0</v>
      </c>
      <c r="Q75" s="151">
        <f>O75+P75</f>
        <v>0</v>
      </c>
      <c r="R75" s="104">
        <v>65</v>
      </c>
      <c r="S75" s="105">
        <f>H51*$E$49</f>
        <v>0</v>
      </c>
      <c r="T75" s="106">
        <f>R75*S75</f>
        <v>0</v>
      </c>
      <c r="U75" s="101">
        <f>IF(T75&lt;=Q75,0,100*(T75/Q75)^(3/2))+IF(T75&gt;=Q75,0,100*(Q75/T75)^(3/2))</f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02" t="s">
        <v>36</v>
      </c>
      <c r="N76" s="95">
        <f>$C$15*I52</f>
        <v>0</v>
      </c>
      <c r="O76" s="149">
        <f>$C$49*I52</f>
        <v>0</v>
      </c>
      <c r="P76" s="149">
        <f>$D$49*I52</f>
        <v>0</v>
      </c>
      <c r="Q76" s="151">
        <f>O76+P76</f>
        <v>0</v>
      </c>
      <c r="R76" s="104">
        <v>110</v>
      </c>
      <c r="S76" s="105">
        <f>H52*$E$49</f>
        <v>0</v>
      </c>
      <c r="T76" s="106">
        <f>R76*S76</f>
        <v>0</v>
      </c>
      <c r="U76" s="101">
        <f>IF(T76&lt;=Q76,0,100*(T76/Q76)^(3/2))+IF(T76&gt;=Q76,0,100*(Q76/T76)^(3/2))</f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02" t="s">
        <v>30</v>
      </c>
      <c r="N77" s="95">
        <f>$C$15*I53</f>
        <v>0</v>
      </c>
      <c r="O77" s="149">
        <f>$C$49*I53</f>
        <v>0</v>
      </c>
      <c r="P77" s="149">
        <f>$D$49*I53</f>
        <v>0</v>
      </c>
      <c r="Q77" s="151">
        <f>O77+P77</f>
        <v>0</v>
      </c>
      <c r="R77" s="104">
        <v>5</v>
      </c>
      <c r="S77" s="105">
        <f>H53*$E$49</f>
        <v>0</v>
      </c>
      <c r="T77" s="106">
        <f>R77*S77</f>
        <v>0</v>
      </c>
      <c r="U77" s="101">
        <f>IF(T77&lt;=Q77,0,100*(T77/Q77)^(3/2))+IF(T77&gt;=Q77,0,100*(Q77/T77)^(3/2))</f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9" t="s">
        <v>31</v>
      </c>
      <c r="N78" s="95">
        <f>$C$15*I54</f>
        <v>0</v>
      </c>
      <c r="O78" s="149">
        <f>$C$49*I54</f>
        <v>0</v>
      </c>
      <c r="P78" s="149">
        <f>$D$49*I54</f>
        <v>0</v>
      </c>
      <c r="Q78" s="152">
        <f>O78+P78</f>
        <v>0</v>
      </c>
      <c r="R78" s="112">
        <v>20</v>
      </c>
      <c r="S78" s="113">
        <f>H54*$E$49</f>
        <v>0</v>
      </c>
      <c r="T78" s="114">
        <f>R78*S78</f>
        <v>0</v>
      </c>
      <c r="U78" s="101">
        <f>IF(T78&lt;=Q78,0,100*(T78/Q78)^(3/2))+IF(T78&gt;=Q78,0,100*(Q78/T78)^(3/2))</f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62"/>
      <c r="N79" s="163"/>
      <c r="O79" s="164">
        <f>SUM(O70:O78)</f>
        <v>0</v>
      </c>
      <c r="P79" s="164">
        <f>SUM(P70:P78)</f>
        <v>0</v>
      </c>
      <c r="Q79" s="164">
        <f>SUM(Q70:Q78)</f>
        <v>0</v>
      </c>
      <c r="R79" s="164"/>
      <c r="S79" s="164">
        <f>SUM(S70:S78)</f>
        <v>0</v>
      </c>
      <c r="T79" s="164">
        <f>SUM(T69:T78)</f>
        <v>0</v>
      </c>
      <c r="U79" s="101">
        <f>IF(T79&lt;=Q79,0,100*(T79/Q79)^(3/2))+IF(T79&gt;=Q79,0,100*(Q79/T79)^(3/2))</f>
        <v>0</v>
      </c>
      <c r="V79" s="1"/>
    </row>
    <row r="80" spans="2:22" ht="12.75" customHeight="1" thickBot="1">
      <c r="B80" s="165"/>
      <c r="C80" s="165"/>
      <c r="D80" s="165"/>
      <c r="E80" s="165"/>
      <c r="F80" s="165"/>
      <c r="G80" s="165"/>
      <c r="H80" s="165"/>
      <c r="I80" s="165"/>
      <c r="J80" s="165"/>
      <c r="K80" s="166"/>
      <c r="L80" s="165"/>
      <c r="M80" s="167" t="s">
        <v>33</v>
      </c>
      <c r="N80" s="159"/>
      <c r="O80" s="168"/>
      <c r="P80" s="169"/>
      <c r="Q80" s="169"/>
      <c r="R80" s="169"/>
      <c r="S80" s="169"/>
      <c r="T80" s="169"/>
      <c r="U80" s="101">
        <f>IF(T80&lt;=Q80,0,100*(T80/Q80)^(3/2))+IF(T80&gt;=Q80,0,100*(Q80/T80)^(3/2))</f>
        <v>0</v>
      </c>
      <c r="V80" s="165"/>
    </row>
    <row r="81" spans="2:22" ht="12.75" customHeight="1" thickTop="1" thickBot="1"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5"/>
      <c r="M81" s="94" t="s">
        <v>57</v>
      </c>
      <c r="N81" s="95">
        <f>$C$16*I46</f>
        <v>0</v>
      </c>
      <c r="O81" s="138">
        <f>$C$50*I46</f>
        <v>0</v>
      </c>
      <c r="P81" s="170"/>
      <c r="Q81" s="171">
        <f>O81</f>
        <v>0</v>
      </c>
      <c r="R81" s="98">
        <v>10</v>
      </c>
      <c r="S81" s="99">
        <f>H46*$E$50</f>
        <v>0</v>
      </c>
      <c r="T81" s="171">
        <f>R81*S81</f>
        <v>0</v>
      </c>
      <c r="U81" s="101">
        <f>IF(T81&lt;=Q81,0,100*(T81/Q81)^(3/2))+IF(T81&gt;=Q81,0,100*(Q81/T81)^(3/2))</f>
        <v>0</v>
      </c>
      <c r="V81" s="165"/>
    </row>
    <row r="82" spans="2:22" ht="12.75" customHeight="1" thickTop="1" thickBot="1">
      <c r="B82" s="165"/>
      <c r="C82" s="165"/>
      <c r="D82" s="165"/>
      <c r="E82" s="165"/>
      <c r="F82" s="165"/>
      <c r="G82" s="165"/>
      <c r="H82" s="165"/>
      <c r="I82" s="165"/>
      <c r="J82" s="165"/>
      <c r="K82" s="166"/>
      <c r="L82" s="165"/>
      <c r="M82" s="102" t="s">
        <v>58</v>
      </c>
      <c r="N82" s="95">
        <f>$C$16*I47</f>
        <v>0</v>
      </c>
      <c r="O82" s="96">
        <f>$C$50*I47</f>
        <v>0</v>
      </c>
      <c r="P82" s="170"/>
      <c r="Q82" s="171">
        <f>O82</f>
        <v>0</v>
      </c>
      <c r="R82" s="104">
        <v>40</v>
      </c>
      <c r="S82" s="99">
        <f>H47*$E$50</f>
        <v>0</v>
      </c>
      <c r="T82" s="171">
        <f>R82*S82</f>
        <v>0</v>
      </c>
      <c r="U82" s="101">
        <f>IF(T82&lt;=Q82,0,100*(T82/Q82)^(3/2))+IF(T82&gt;=Q82,0,100*(Q82/T82)^(3/2))</f>
        <v>0</v>
      </c>
      <c r="V82" s="165"/>
    </row>
    <row r="83" spans="2:22" ht="12.75" customHeight="1" thickTop="1" thickBot="1">
      <c r="B83" s="165"/>
      <c r="C83" s="165"/>
      <c r="D83" s="165"/>
      <c r="E83" s="165"/>
      <c r="F83" s="165"/>
      <c r="G83" s="165"/>
      <c r="H83" s="165"/>
      <c r="I83" s="165"/>
      <c r="J83" s="165"/>
      <c r="K83" s="166"/>
      <c r="L83" s="165"/>
      <c r="M83" s="102" t="s">
        <v>59</v>
      </c>
      <c r="N83" s="95">
        <f>$C$16*I48</f>
        <v>0</v>
      </c>
      <c r="O83" s="96">
        <f>$C$50*I48</f>
        <v>0</v>
      </c>
      <c r="P83" s="170"/>
      <c r="Q83" s="171">
        <f>O83</f>
        <v>0</v>
      </c>
      <c r="R83" s="104">
        <v>58</v>
      </c>
      <c r="S83" s="99">
        <f>H48*$E$50</f>
        <v>0</v>
      </c>
      <c r="T83" s="171">
        <f>R83*S83</f>
        <v>0</v>
      </c>
      <c r="U83" s="101">
        <f>IF(T83&lt;=Q83,0,100*(T83/Q83)^(3/2))+IF(T83&gt;=Q83,0,100*(Q83/T83)^(3/2))</f>
        <v>0</v>
      </c>
      <c r="V83" s="165"/>
    </row>
    <row r="84" spans="2:22" ht="12.75" customHeight="1" thickTop="1" thickBot="1">
      <c r="B84" s="165"/>
      <c r="C84" s="165"/>
      <c r="D84" s="165"/>
      <c r="E84" s="165"/>
      <c r="F84" s="165"/>
      <c r="G84" s="165"/>
      <c r="H84" s="165"/>
      <c r="I84" s="165"/>
      <c r="J84" s="165"/>
      <c r="K84" s="166"/>
      <c r="L84" s="165"/>
      <c r="M84" s="102" t="s">
        <v>21</v>
      </c>
      <c r="N84" s="95">
        <f>$C$16*I49</f>
        <v>0</v>
      </c>
      <c r="O84" s="96">
        <f>$C$50*I49</f>
        <v>0</v>
      </c>
      <c r="P84" s="170"/>
      <c r="Q84" s="171">
        <f>O84</f>
        <v>0</v>
      </c>
      <c r="R84" s="104">
        <v>28</v>
      </c>
      <c r="S84" s="99">
        <f>H49*$E$50</f>
        <v>0</v>
      </c>
      <c r="T84" s="171">
        <f>R84*S84</f>
        <v>0</v>
      </c>
      <c r="U84" s="101">
        <f>IF(T84&lt;=Q84,0,100*(T84/Q84)^(3/2))+IF(T84&gt;=Q84,0,100*(Q84/T84)^(3/2))</f>
        <v>0</v>
      </c>
      <c r="V84" s="165"/>
    </row>
    <row r="85" spans="2:22" ht="12.75" customHeight="1" thickTop="1" thickBot="1">
      <c r="B85" s="165"/>
      <c r="C85" s="165"/>
      <c r="D85" s="165"/>
      <c r="E85" s="165"/>
      <c r="F85" s="165"/>
      <c r="G85" s="165"/>
      <c r="H85" s="165"/>
      <c r="I85" s="165"/>
      <c r="J85" s="165"/>
      <c r="K85" s="166"/>
      <c r="L85" s="165"/>
      <c r="M85" s="102" t="s">
        <v>33</v>
      </c>
      <c r="N85" s="95">
        <f>$C$16*I50</f>
        <v>0</v>
      </c>
      <c r="O85" s="96">
        <f>$C$50*I50</f>
        <v>0</v>
      </c>
      <c r="P85" s="170"/>
      <c r="Q85" s="171">
        <f>O85</f>
        <v>0</v>
      </c>
      <c r="R85" s="104">
        <v>100</v>
      </c>
      <c r="S85" s="99">
        <f>H50*$E$50</f>
        <v>0</v>
      </c>
      <c r="T85" s="171">
        <f>R85*S85</f>
        <v>0</v>
      </c>
      <c r="U85" s="101">
        <f>IF(T85&lt;=Q85,0,100*(T85/Q85)^(3/2))+IF(T85&gt;=Q85,0,100*(Q85/T85)^(3/2))</f>
        <v>0</v>
      </c>
      <c r="V85" s="165"/>
    </row>
    <row r="86" spans="2:22" ht="12.75" customHeight="1" thickTop="1" thickBot="1"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5"/>
      <c r="M86" s="102" t="s">
        <v>79</v>
      </c>
      <c r="N86" s="95">
        <f>$C$16*I51</f>
        <v>0</v>
      </c>
      <c r="O86" s="96">
        <f>$C$50*I51</f>
        <v>0</v>
      </c>
      <c r="P86" s="170"/>
      <c r="Q86" s="171">
        <f>O86</f>
        <v>0</v>
      </c>
      <c r="R86" s="104">
        <v>145</v>
      </c>
      <c r="S86" s="99">
        <f>H51*$E$50</f>
        <v>0</v>
      </c>
      <c r="T86" s="171">
        <f>R86*S86</f>
        <v>0</v>
      </c>
      <c r="U86" s="101">
        <f>IF(T86&lt;=Q86,0,100*(T86/Q86)^(3/2))+IF(T86&gt;=Q86,0,100*(Q86/T86)^(3/2))</f>
        <v>0</v>
      </c>
      <c r="V86" s="165"/>
    </row>
    <row r="87" spans="2:22" ht="12.75" customHeight="1" thickTop="1" thickBot="1">
      <c r="B87" s="165"/>
      <c r="C87" s="165"/>
      <c r="D87" s="165"/>
      <c r="E87" s="165"/>
      <c r="F87" s="165"/>
      <c r="G87" s="165"/>
      <c r="H87" s="165"/>
      <c r="I87" s="165"/>
      <c r="J87" s="165"/>
      <c r="K87" s="166"/>
      <c r="L87" s="165"/>
      <c r="M87" s="102" t="s">
        <v>36</v>
      </c>
      <c r="N87" s="95">
        <f>$C$16*I52</f>
        <v>0</v>
      </c>
      <c r="O87" s="96">
        <f>$C$50*I52</f>
        <v>0</v>
      </c>
      <c r="P87" s="170"/>
      <c r="Q87" s="171">
        <f>O87</f>
        <v>0</v>
      </c>
      <c r="R87" s="104">
        <v>70</v>
      </c>
      <c r="S87" s="99">
        <f>H52*$E$50</f>
        <v>0</v>
      </c>
      <c r="T87" s="171">
        <f>R87*S87</f>
        <v>0</v>
      </c>
      <c r="U87" s="101">
        <f>IF(T87&lt;=Q87,0,100*(T87/Q87)^(3/2))+IF(T87&gt;=Q87,0,100*(Q87/T87)^(3/2))</f>
        <v>0</v>
      </c>
      <c r="V87" s="165"/>
    </row>
    <row r="88" spans="2:22" ht="12.75" customHeight="1" thickTop="1" thickBot="1"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165"/>
      <c r="M88" s="102" t="s">
        <v>30</v>
      </c>
      <c r="N88" s="95">
        <f>$C$16*I53</f>
        <v>0</v>
      </c>
      <c r="O88" s="96">
        <f>$C$50*I53</f>
        <v>0</v>
      </c>
      <c r="P88" s="170"/>
      <c r="Q88" s="171">
        <f>O88</f>
        <v>0</v>
      </c>
      <c r="R88" s="104">
        <v>10</v>
      </c>
      <c r="S88" s="99">
        <f>H53*$E$50</f>
        <v>0</v>
      </c>
      <c r="T88" s="171">
        <f>R88*S88</f>
        <v>0</v>
      </c>
      <c r="U88" s="101">
        <f>IF(T88&lt;=Q88,0,100*(T88/Q88)^(3/2))+IF(T88&gt;=Q88,0,100*(Q88/T88)^(3/2))</f>
        <v>0</v>
      </c>
      <c r="V88" s="165"/>
    </row>
    <row r="89" spans="2:22" ht="12.75" customHeight="1" thickTop="1" thickBot="1"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165"/>
      <c r="M89" s="109" t="s">
        <v>31</v>
      </c>
      <c r="N89" s="95">
        <f>$C$16*I54</f>
        <v>0</v>
      </c>
      <c r="O89" s="172">
        <f>$C$50*I54</f>
        <v>0</v>
      </c>
      <c r="P89" s="173"/>
      <c r="Q89" s="174">
        <f>O89</f>
        <v>0</v>
      </c>
      <c r="R89" s="112">
        <v>10</v>
      </c>
      <c r="S89" s="175">
        <f>H54*$E$50</f>
        <v>0</v>
      </c>
      <c r="T89" s="174">
        <f>R89*S89</f>
        <v>0</v>
      </c>
      <c r="U89" s="101">
        <f>IF(T89&lt;=Q89,0,100*(T89/Q89)^(3/2))+IF(T89&gt;=Q89,0,100*(Q89/T89)^(3/2))</f>
        <v>0</v>
      </c>
      <c r="V89" s="165"/>
    </row>
    <row r="90" spans="2:22" ht="12.75" customHeight="1" thickBot="1">
      <c r="B90" s="165"/>
      <c r="C90" s="165"/>
      <c r="D90" s="165"/>
      <c r="E90" s="165"/>
      <c r="F90" s="165"/>
      <c r="G90" s="165"/>
      <c r="H90" s="165"/>
      <c r="I90" s="165"/>
      <c r="J90" s="165"/>
      <c r="K90" s="166"/>
      <c r="L90" s="165"/>
      <c r="M90" s="176"/>
      <c r="N90" s="177"/>
      <c r="O90" s="164">
        <f>SUM(O81:O89)</f>
        <v>0</v>
      </c>
      <c r="P90" s="178"/>
      <c r="Q90" s="164">
        <f>SUM(Q81:Q89)</f>
        <v>0</v>
      </c>
      <c r="R90" s="164"/>
      <c r="S90" s="164">
        <f>SUM(S81:S89)</f>
        <v>0</v>
      </c>
      <c r="T90" s="164">
        <f>SUM(T81:T89)</f>
        <v>0</v>
      </c>
      <c r="U90" s="101">
        <f>IF(T90&lt;=Q90,0,100*(T90/Q90)^(3/2))+IF(T90&gt;=Q90,0,100*(Q90/T90)^(3/2))</f>
        <v>0</v>
      </c>
      <c r="V90" s="165"/>
    </row>
    <row r="91" spans="2:22" ht="12.75" customHeight="1" thickBot="1"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5"/>
      <c r="M91" s="167" t="s">
        <v>76</v>
      </c>
      <c r="N91" s="159"/>
      <c r="O91" s="168"/>
      <c r="P91" s="169"/>
      <c r="Q91" s="169"/>
      <c r="R91" s="169"/>
      <c r="S91" s="169"/>
      <c r="T91" s="169"/>
      <c r="U91" s="101">
        <f>IF(T91&lt;=Q91,0,100*(T91/Q91)^(3/2))+IF(T91&gt;=Q91,0,100*(Q91/T91)^(3/2))</f>
        <v>0</v>
      </c>
      <c r="V91" s="165"/>
    </row>
    <row r="92" spans="2:22" ht="12.75" customHeight="1" thickTop="1" thickBot="1">
      <c r="B92" s="165"/>
      <c r="C92" s="165"/>
      <c r="D92" s="165"/>
      <c r="E92" s="165"/>
      <c r="F92" s="165"/>
      <c r="G92" s="165"/>
      <c r="H92" s="165"/>
      <c r="I92" s="165"/>
      <c r="J92" s="165"/>
      <c r="K92" s="166"/>
      <c r="L92" s="165"/>
      <c r="M92" s="94" t="s">
        <v>57</v>
      </c>
      <c r="N92" s="95">
        <f>$C$17*I46</f>
        <v>0</v>
      </c>
      <c r="O92" s="138">
        <f>$C$51*I46</f>
        <v>0</v>
      </c>
      <c r="P92" s="170"/>
      <c r="Q92" s="171">
        <f>O92</f>
        <v>0</v>
      </c>
      <c r="R92" s="98">
        <v>10</v>
      </c>
      <c r="S92" s="99">
        <f>H46*$E$51</f>
        <v>0</v>
      </c>
      <c r="T92" s="171">
        <f>R92*S92</f>
        <v>0</v>
      </c>
      <c r="U92" s="101">
        <f>IF(T92&lt;=Q92,0,100*(T92/Q92)^(3/2))+IF(T92&gt;=Q92,0,100*(Q92/T92)^(3/2))</f>
        <v>0</v>
      </c>
      <c r="V92" s="165"/>
    </row>
    <row r="93" spans="2:22" ht="12.75" customHeight="1" thickTop="1" thickBot="1">
      <c r="B93" s="165"/>
      <c r="C93" s="165"/>
      <c r="D93" s="165"/>
      <c r="E93" s="165"/>
      <c r="F93" s="165"/>
      <c r="G93" s="165"/>
      <c r="H93" s="165"/>
      <c r="I93" s="165"/>
      <c r="J93" s="165"/>
      <c r="K93" s="166"/>
      <c r="L93" s="165"/>
      <c r="M93" s="102" t="s">
        <v>58</v>
      </c>
      <c r="N93" s="95">
        <f>$C$17*I47</f>
        <v>0</v>
      </c>
      <c r="O93" s="96">
        <f>$C$51*I47</f>
        <v>0</v>
      </c>
      <c r="P93" s="170"/>
      <c r="Q93" s="171">
        <f>O93</f>
        <v>0</v>
      </c>
      <c r="R93" s="104">
        <v>25</v>
      </c>
      <c r="S93" s="99">
        <f>H47*$E$51</f>
        <v>0</v>
      </c>
      <c r="T93" s="171">
        <f>R93*S93</f>
        <v>0</v>
      </c>
      <c r="U93" s="101">
        <f>IF(T93&lt;=Q93,0,100*(T93/Q93)^(3/2))+IF(T93&gt;=Q93,0,100*(Q93/T93)^(3/2))</f>
        <v>0</v>
      </c>
      <c r="V93" s="165"/>
    </row>
    <row r="94" spans="2:22" ht="12.75" customHeight="1" thickTop="1" thickBot="1">
      <c r="B94" s="165"/>
      <c r="C94" s="165"/>
      <c r="D94" s="165"/>
      <c r="E94" s="165"/>
      <c r="F94" s="165"/>
      <c r="G94" s="165"/>
      <c r="H94" s="165"/>
      <c r="I94" s="165"/>
      <c r="J94" s="165"/>
      <c r="K94" s="166"/>
      <c r="L94" s="165"/>
      <c r="M94" s="102" t="s">
        <v>59</v>
      </c>
      <c r="N94" s="95">
        <f>$C$17*I48</f>
        <v>0</v>
      </c>
      <c r="O94" s="96">
        <f>$C$51*I48</f>
        <v>0</v>
      </c>
      <c r="P94" s="170"/>
      <c r="Q94" s="171">
        <f>O94</f>
        <v>0</v>
      </c>
      <c r="R94" s="104">
        <v>42</v>
      </c>
      <c r="S94" s="99">
        <f>H48*$E$51</f>
        <v>0</v>
      </c>
      <c r="T94" s="171">
        <f>R94*S94</f>
        <v>0</v>
      </c>
      <c r="U94" s="101">
        <f>IF(T94&lt;=Q94,0,100*(T94/Q94)^(3/2))+IF(T94&gt;=Q94,0,100*(Q94/T94)^(3/2))</f>
        <v>0</v>
      </c>
      <c r="V94" s="165"/>
    </row>
    <row r="95" spans="2:22" ht="12.75" customHeight="1" thickTop="1" thickBot="1">
      <c r="B95" s="165"/>
      <c r="C95" s="165"/>
      <c r="D95" s="165"/>
      <c r="E95" s="165"/>
      <c r="F95" s="165"/>
      <c r="G95" s="165"/>
      <c r="H95" s="165"/>
      <c r="I95" s="165"/>
      <c r="J95" s="165"/>
      <c r="K95" s="166"/>
      <c r="L95" s="165"/>
      <c r="M95" s="102" t="s">
        <v>21</v>
      </c>
      <c r="N95" s="95">
        <f>$C$17*I49</f>
        <v>0</v>
      </c>
      <c r="O95" s="96">
        <f>$C$51*I49</f>
        <v>0</v>
      </c>
      <c r="P95" s="170"/>
      <c r="Q95" s="171">
        <f>O95</f>
        <v>0</v>
      </c>
      <c r="R95" s="104">
        <v>60</v>
      </c>
      <c r="S95" s="99">
        <f>H49*$E$51</f>
        <v>0</v>
      </c>
      <c r="T95" s="171">
        <f>R95*S95</f>
        <v>0</v>
      </c>
      <c r="U95" s="101">
        <f>IF(T95&lt;=Q95,0,100*(T95/Q95)^(3/2))+IF(T95&gt;=Q95,0,100*(Q95/T95)^(3/2))</f>
        <v>0</v>
      </c>
      <c r="V95" s="165"/>
    </row>
    <row r="96" spans="2:22" ht="12.75" customHeight="1" thickTop="1" thickBot="1">
      <c r="B96" s="165"/>
      <c r="C96" s="165"/>
      <c r="D96" s="165"/>
      <c r="E96" s="165"/>
      <c r="F96" s="165"/>
      <c r="G96" s="165"/>
      <c r="H96" s="165"/>
      <c r="I96" s="165"/>
      <c r="J96" s="165"/>
      <c r="K96" s="166"/>
      <c r="L96" s="165"/>
      <c r="M96" s="102" t="s">
        <v>33</v>
      </c>
      <c r="N96" s="95">
        <f>$C$17*I50</f>
        <v>0</v>
      </c>
      <c r="O96" s="96">
        <f>$C$51*I50</f>
        <v>0</v>
      </c>
      <c r="P96" s="170"/>
      <c r="Q96" s="171">
        <f>O96</f>
        <v>0</v>
      </c>
      <c r="R96" s="104">
        <v>63</v>
      </c>
      <c r="S96" s="99">
        <f>H50*$E$51</f>
        <v>0</v>
      </c>
      <c r="T96" s="171">
        <f>R96*S96</f>
        <v>0</v>
      </c>
      <c r="U96" s="101">
        <f>IF(T96&lt;=Q96,0,100*(T96/Q96)^(3/2))+IF(T96&gt;=Q96,0,100*(Q96/T96)^(3/2))</f>
        <v>0</v>
      </c>
      <c r="V96" s="165"/>
    </row>
    <row r="97" spans="2:22" ht="12.75" customHeight="1" thickTop="1" thickBot="1">
      <c r="B97" s="165"/>
      <c r="C97" s="165"/>
      <c r="D97" s="165"/>
      <c r="E97" s="165"/>
      <c r="F97" s="165"/>
      <c r="G97" s="165"/>
      <c r="H97" s="165"/>
      <c r="I97" s="165"/>
      <c r="J97" s="165"/>
      <c r="K97" s="166"/>
      <c r="L97" s="165"/>
      <c r="M97" s="102" t="s">
        <v>79</v>
      </c>
      <c r="N97" s="95">
        <f>$C$17*I51</f>
        <v>0</v>
      </c>
      <c r="O97" s="96">
        <f>$C$51*I51</f>
        <v>0</v>
      </c>
      <c r="P97" s="170"/>
      <c r="Q97" s="171">
        <f>O97</f>
        <v>0</v>
      </c>
      <c r="R97" s="104">
        <v>105</v>
      </c>
      <c r="S97" s="99">
        <f>H51*$E$51</f>
        <v>0</v>
      </c>
      <c r="T97" s="171">
        <f>R97*S97</f>
        <v>0</v>
      </c>
      <c r="U97" s="101">
        <f>IF(T97&lt;=Q97,0,100*(T97/Q97)^(3/2))+IF(T97&gt;=Q97,0,100*(Q97/T97)^(3/2))</f>
        <v>0</v>
      </c>
      <c r="V97" s="165"/>
    </row>
    <row r="98" spans="2:22" ht="12.75" customHeight="1" thickTop="1" thickBot="1">
      <c r="B98" s="165"/>
      <c r="C98" s="165"/>
      <c r="D98" s="165"/>
      <c r="E98" s="165"/>
      <c r="F98" s="165"/>
      <c r="G98" s="165"/>
      <c r="H98" s="165"/>
      <c r="I98" s="165"/>
      <c r="J98" s="165"/>
      <c r="K98" s="166"/>
      <c r="L98" s="165"/>
      <c r="M98" s="102" t="s">
        <v>36</v>
      </c>
      <c r="N98" s="95">
        <f>$C$17*I52</f>
        <v>0</v>
      </c>
      <c r="O98" s="96">
        <f>$C$51*I52</f>
        <v>0</v>
      </c>
      <c r="P98" s="170"/>
      <c r="Q98" s="171">
        <f>O98</f>
        <v>0</v>
      </c>
      <c r="R98" s="104">
        <v>150</v>
      </c>
      <c r="S98" s="99">
        <f>H52*$E$51</f>
        <v>0</v>
      </c>
      <c r="T98" s="171">
        <f>R98*S98</f>
        <v>0</v>
      </c>
      <c r="U98" s="101">
        <f>IF(T98&lt;=Q98,0,100*(T98/Q98)^(3/2))+IF(T98&gt;=Q98,0,100*(Q98/T98)^(3/2))</f>
        <v>0</v>
      </c>
      <c r="V98" s="165"/>
    </row>
    <row r="99" spans="2:22" ht="12.75" customHeight="1" thickTop="1" thickBot="1">
      <c r="B99" s="165"/>
      <c r="C99" s="165"/>
      <c r="D99" s="165"/>
      <c r="E99" s="165"/>
      <c r="F99" s="165"/>
      <c r="G99" s="165"/>
      <c r="H99" s="165"/>
      <c r="I99" s="165"/>
      <c r="J99" s="165"/>
      <c r="K99" s="166"/>
      <c r="L99" s="165"/>
      <c r="M99" s="102" t="s">
        <v>30</v>
      </c>
      <c r="N99" s="95">
        <f>$C$17*I53</f>
        <v>0</v>
      </c>
      <c r="O99" s="96">
        <f>$C$51*I53</f>
        <v>0</v>
      </c>
      <c r="P99" s="170"/>
      <c r="Q99" s="171">
        <f>O99</f>
        <v>0</v>
      </c>
      <c r="R99" s="104">
        <v>5</v>
      </c>
      <c r="S99" s="99">
        <f>H53*$E$51</f>
        <v>0</v>
      </c>
      <c r="T99" s="171">
        <f>R99*S99</f>
        <v>0</v>
      </c>
      <c r="U99" s="101">
        <f>IF(T99&lt;=Q99,0,100*(T99/Q99)^(3/2))+IF(T99&gt;=Q99,0,100*(Q99/T99)^(3/2))</f>
        <v>0</v>
      </c>
      <c r="V99" s="165"/>
    </row>
    <row r="100" spans="2:22" ht="12.75" customHeight="1" thickTop="1" thickBot="1">
      <c r="B100" s="165"/>
      <c r="C100" s="165"/>
      <c r="D100" s="165"/>
      <c r="E100" s="165"/>
      <c r="F100" s="165"/>
      <c r="G100" s="165"/>
      <c r="H100" s="165"/>
      <c r="I100" s="165"/>
      <c r="J100" s="165"/>
      <c r="K100" s="166"/>
      <c r="L100" s="165"/>
      <c r="M100" s="109" t="s">
        <v>31</v>
      </c>
      <c r="N100" s="95">
        <f>$C$17*I54</f>
        <v>0</v>
      </c>
      <c r="O100" s="172">
        <f>$C$51*I54</f>
        <v>0</v>
      </c>
      <c r="P100" s="173"/>
      <c r="Q100" s="174">
        <f>O100</f>
        <v>0</v>
      </c>
      <c r="R100" s="112">
        <v>40</v>
      </c>
      <c r="S100" s="175">
        <f>H54*$E$51</f>
        <v>0</v>
      </c>
      <c r="T100" s="174">
        <f>R100*S100</f>
        <v>0</v>
      </c>
      <c r="U100" s="101">
        <f>IF(T100&lt;=Q100,0,100*(T100/Q100)^(3/2))+IF(T100&gt;=Q100,0,100*(Q100/T100)^(3/2))</f>
        <v>0</v>
      </c>
      <c r="V100" s="165"/>
    </row>
    <row r="101" spans="2:22" ht="12.75" customHeight="1" thickBot="1">
      <c r="B101" s="165"/>
      <c r="C101" s="165"/>
      <c r="D101" s="165"/>
      <c r="E101" s="165"/>
      <c r="F101" s="165"/>
      <c r="G101" s="165"/>
      <c r="H101" s="165"/>
      <c r="I101" s="165"/>
      <c r="J101" s="165"/>
      <c r="K101" s="166"/>
      <c r="L101" s="165"/>
      <c r="M101" s="176"/>
      <c r="N101" s="177"/>
      <c r="O101" s="164"/>
      <c r="P101" s="164"/>
      <c r="Q101" s="164">
        <f>SUM(Q92:Q100)</f>
        <v>0</v>
      </c>
      <c r="R101" s="164"/>
      <c r="S101" s="164"/>
      <c r="T101" s="164"/>
      <c r="U101" s="101">
        <f>IF(T101&lt;=Q101,0,100*(T101/Q101)^(3/2))+IF(T101&gt;=Q101,0,100*(Q101/T101)^(3/2))</f>
        <v>0</v>
      </c>
      <c r="V101" s="165"/>
    </row>
    <row r="102" spans="2:22" ht="12.75" customHeight="1" thickBot="1">
      <c r="B102" s="165"/>
      <c r="C102" s="165"/>
      <c r="D102" s="165"/>
      <c r="E102" s="165"/>
      <c r="F102" s="165"/>
      <c r="G102" s="165"/>
      <c r="H102" s="165"/>
      <c r="I102" s="165"/>
      <c r="J102" s="165"/>
      <c r="K102" s="166"/>
      <c r="L102" s="165"/>
      <c r="M102" s="167" t="s">
        <v>68</v>
      </c>
      <c r="N102" s="159"/>
      <c r="O102" s="168"/>
      <c r="P102" s="169"/>
      <c r="Q102" s="169"/>
      <c r="R102" s="169"/>
      <c r="S102" s="169"/>
      <c r="T102" s="169"/>
      <c r="U102" s="101">
        <f>IF(T102&lt;=Q102,0,100*(T102/Q102)^(3/2))+IF(T102&gt;=Q102,0,100*(Q102/T102)^(3/2))</f>
        <v>0</v>
      </c>
      <c r="V102" s="165"/>
    </row>
    <row r="103" spans="2:22" ht="12.75" customHeight="1" thickTop="1" thickBot="1">
      <c r="B103" s="165"/>
      <c r="C103" s="165"/>
      <c r="D103" s="165"/>
      <c r="E103" s="165"/>
      <c r="F103" s="165"/>
      <c r="G103" s="165"/>
      <c r="H103" s="165"/>
      <c r="I103" s="165"/>
      <c r="J103" s="165"/>
      <c r="K103" s="166"/>
      <c r="L103" s="165"/>
      <c r="M103" s="94" t="s">
        <v>57</v>
      </c>
      <c r="N103" s="95">
        <f>$C$18*I46</f>
        <v>0</v>
      </c>
      <c r="O103" s="138">
        <f>$C$52*I46</f>
        <v>0</v>
      </c>
      <c r="P103" s="170"/>
      <c r="Q103" s="171">
        <f>O103</f>
        <v>0</v>
      </c>
      <c r="R103" s="98">
        <v>10</v>
      </c>
      <c r="S103" s="99">
        <f>H46*$E$52</f>
        <v>0</v>
      </c>
      <c r="T103" s="171">
        <f>R103*S103</f>
        <v>0</v>
      </c>
      <c r="U103" s="101">
        <f>IF(T103&lt;=Q103,0,100*(T103/Q103)^(3/2))+IF(T103&gt;=Q103,0,100*(Q103/T103)^(3/2))</f>
        <v>0</v>
      </c>
      <c r="V103" s="165"/>
    </row>
    <row r="104" spans="2:22" ht="12.75" customHeight="1" thickTop="1" thickBot="1">
      <c r="B104" s="165"/>
      <c r="C104" s="165"/>
      <c r="D104" s="165"/>
      <c r="E104" s="165"/>
      <c r="F104" s="165"/>
      <c r="G104" s="165"/>
      <c r="H104" s="165"/>
      <c r="I104" s="165"/>
      <c r="J104" s="165"/>
      <c r="K104" s="166"/>
      <c r="L104" s="165"/>
      <c r="M104" s="102" t="s">
        <v>58</v>
      </c>
      <c r="N104" s="95">
        <f>$C$18*I47</f>
        <v>0</v>
      </c>
      <c r="O104" s="96">
        <f>$C$52*I47</f>
        <v>0</v>
      </c>
      <c r="P104" s="170"/>
      <c r="Q104" s="171">
        <f>O104</f>
        <v>0</v>
      </c>
      <c r="R104" s="104">
        <v>55</v>
      </c>
      <c r="S104" s="99">
        <f>H47*$E$52</f>
        <v>0</v>
      </c>
      <c r="T104" s="171">
        <f>R104*S104</f>
        <v>0</v>
      </c>
      <c r="U104" s="101">
        <f>IF(T104&lt;=Q104,0,100*(T104/Q104)^(3/2))+IF(T104&gt;=Q104,0,100*(Q104/T104)^(3/2))</f>
        <v>0</v>
      </c>
      <c r="V104" s="165"/>
    </row>
    <row r="105" spans="2:22" ht="12.75" customHeight="1" thickTop="1" thickBot="1">
      <c r="B105" s="165"/>
      <c r="C105" s="165"/>
      <c r="D105" s="165"/>
      <c r="E105" s="165"/>
      <c r="F105" s="165"/>
      <c r="G105" s="165"/>
      <c r="H105" s="165"/>
      <c r="I105" s="165"/>
      <c r="J105" s="165"/>
      <c r="K105" s="166"/>
      <c r="L105" s="165"/>
      <c r="M105" s="102" t="s">
        <v>59</v>
      </c>
      <c r="N105" s="95">
        <f>$C$18*I48</f>
        <v>0</v>
      </c>
      <c r="O105" s="96">
        <f>$C$52*I48</f>
        <v>0</v>
      </c>
      <c r="P105" s="170"/>
      <c r="Q105" s="171">
        <f>O105</f>
        <v>0</v>
      </c>
      <c r="R105" s="104">
        <v>26</v>
      </c>
      <c r="S105" s="99">
        <f>H48*$E$52</f>
        <v>0</v>
      </c>
      <c r="T105" s="171">
        <f>R105*S105</f>
        <v>0</v>
      </c>
      <c r="U105" s="101">
        <f>IF(T105&lt;=Q105,0,100*(T105/Q105)^(3/2))+IF(T105&gt;=Q105,0,100*(Q105/T105)^(3/2))</f>
        <v>0</v>
      </c>
      <c r="V105" s="165"/>
    </row>
    <row r="106" spans="2:22" ht="12.75" customHeight="1" thickTop="1" thickBot="1">
      <c r="B106" s="165"/>
      <c r="C106" s="165"/>
      <c r="D106" s="165"/>
      <c r="E106" s="165"/>
      <c r="F106" s="165"/>
      <c r="G106" s="165"/>
      <c r="H106" s="165"/>
      <c r="I106" s="165"/>
      <c r="J106" s="165"/>
      <c r="K106" s="166"/>
      <c r="L106" s="165"/>
      <c r="M106" s="102" t="s">
        <v>21</v>
      </c>
      <c r="N106" s="95">
        <f>$C$18*I49</f>
        <v>0</v>
      </c>
      <c r="O106" s="96">
        <f>$C$52*I49</f>
        <v>0</v>
      </c>
      <c r="P106" s="170"/>
      <c r="Q106" s="171">
        <f>O106</f>
        <v>0</v>
      </c>
      <c r="R106" s="104">
        <v>44</v>
      </c>
      <c r="S106" s="99">
        <f>H49*$E$52</f>
        <v>0</v>
      </c>
      <c r="T106" s="171">
        <f>R106*S106</f>
        <v>0</v>
      </c>
      <c r="U106" s="101">
        <f>IF(T106&lt;=Q106,0,100*(T106/Q106)^(3/2))+IF(T106&gt;=Q106,0,100*(Q106/T106)^(3/2))</f>
        <v>0</v>
      </c>
      <c r="V106" s="165"/>
    </row>
    <row r="107" spans="2:22" ht="12.75" customHeight="1" thickTop="1" thickBot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02" t="s">
        <v>33</v>
      </c>
      <c r="N107" s="95">
        <f>$C$18*I50</f>
        <v>0</v>
      </c>
      <c r="O107" s="96">
        <f>$C$52*I50</f>
        <v>0</v>
      </c>
      <c r="P107" s="170"/>
      <c r="Q107" s="171">
        <f>O107</f>
        <v>0</v>
      </c>
      <c r="R107" s="104">
        <v>137</v>
      </c>
      <c r="S107" s="99">
        <f>H50*$E$52</f>
        <v>0</v>
      </c>
      <c r="T107" s="171">
        <f>R107*S107</f>
        <v>0</v>
      </c>
      <c r="U107" s="101">
        <f>IF(T107&lt;=Q107,0,100*(T107/Q107)^(3/2))+IF(T107&gt;=Q107,0,100*(Q107/T107)^(3/2))</f>
        <v>0</v>
      </c>
      <c r="V107" s="1"/>
    </row>
    <row r="108" spans="2:22" ht="12.75" customHeight="1" thickTop="1" thickBot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02" t="s">
        <v>79</v>
      </c>
      <c r="N108" s="95">
        <f>$C$18*I51</f>
        <v>0</v>
      </c>
      <c r="O108" s="96">
        <f>$C$52*I51</f>
        <v>0</v>
      </c>
      <c r="P108" s="170"/>
      <c r="Q108" s="171">
        <f>O108</f>
        <v>0</v>
      </c>
      <c r="R108" s="104">
        <v>65</v>
      </c>
      <c r="S108" s="99">
        <f>H51*$E$52</f>
        <v>0</v>
      </c>
      <c r="T108" s="171">
        <f>R108*S108</f>
        <v>0</v>
      </c>
      <c r="U108" s="101">
        <f>IF(T108&lt;=Q108,0,100*(T108/Q108)^(3/2))+IF(T108&gt;=Q108,0,100*(Q108/T108)^(3/2))</f>
        <v>0</v>
      </c>
      <c r="V108" s="1"/>
    </row>
    <row r="109" spans="2:22" ht="12.75" customHeight="1" thickTop="1" thickBot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02" t="s">
        <v>36</v>
      </c>
      <c r="N109" s="95">
        <f>$C$18*I52</f>
        <v>0</v>
      </c>
      <c r="O109" s="96">
        <f>$C$52*I52</f>
        <v>0</v>
      </c>
      <c r="P109" s="170"/>
      <c r="Q109" s="171">
        <f>O109</f>
        <v>0</v>
      </c>
      <c r="R109" s="104">
        <v>110</v>
      </c>
      <c r="S109" s="99">
        <f>H52*$E$52</f>
        <v>0</v>
      </c>
      <c r="T109" s="171">
        <f>R109*S109</f>
        <v>0</v>
      </c>
      <c r="U109" s="101">
        <f>IF(T109&lt;=Q109,0,100*(T109/Q109)^(3/2))+IF(T109&gt;=Q109,0,100*(Q109/T109)^(3/2))</f>
        <v>0</v>
      </c>
      <c r="V109" s="1"/>
    </row>
    <row r="110" spans="2:22" ht="12.75" customHeight="1" thickTop="1" thickBot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02" t="s">
        <v>30</v>
      </c>
      <c r="N110" s="95">
        <f>$C$18*I53</f>
        <v>0</v>
      </c>
      <c r="O110" s="96">
        <f>$C$52*I53</f>
        <v>0</v>
      </c>
      <c r="P110" s="170"/>
      <c r="Q110" s="171">
        <f>O110</f>
        <v>0</v>
      </c>
      <c r="R110" s="104">
        <v>5</v>
      </c>
      <c r="S110" s="99">
        <f>H53*$E$52</f>
        <v>0</v>
      </c>
      <c r="T110" s="171">
        <f>R110*S110</f>
        <v>0</v>
      </c>
      <c r="U110" s="101">
        <f>IF(T110&lt;=Q110,0,100*(T110/Q110)^(3/2))+IF(T110&gt;=Q110,0,100*(Q110/T110)^(3/2))</f>
        <v>0</v>
      </c>
      <c r="V110" s="1"/>
    </row>
    <row r="111" spans="2:22" ht="12.75" customHeight="1" thickTop="1" thickBot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9" t="s">
        <v>31</v>
      </c>
      <c r="N111" s="95">
        <f>$C$18*I54</f>
        <v>0</v>
      </c>
      <c r="O111" s="172">
        <f>$C$52*I54</f>
        <v>0</v>
      </c>
      <c r="P111" s="173"/>
      <c r="Q111" s="174">
        <f>O111</f>
        <v>0</v>
      </c>
      <c r="R111" s="112">
        <v>20</v>
      </c>
      <c r="S111" s="175">
        <f>H54*$E$52</f>
        <v>0</v>
      </c>
      <c r="T111" s="174">
        <f>R111*S111</f>
        <v>0</v>
      </c>
      <c r="U111" s="101">
        <f>IF(T111&lt;=Q111,0,100*(T111/Q111)^(3/2))+IF(T111&gt;=Q111,0,100*(Q111/T111)^(3/2))</f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62"/>
      <c r="N112" s="163"/>
      <c r="O112" s="164"/>
      <c r="P112" s="164"/>
      <c r="Q112" s="164">
        <f>SUM(Q103:Q111)</f>
        <v>0</v>
      </c>
      <c r="R112" s="164"/>
      <c r="S112" s="164"/>
      <c r="T112" s="164"/>
      <c r="U112" s="101">
        <f>IF(T112&lt;=Q112,0,100*(T112/Q112)^(3/2))+IF(T112&gt;=Q112,0,100*(Q112/T112)^(3/2))</f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9"/>
      <c r="N113" s="180"/>
      <c r="O113" s="181"/>
      <c r="P113" s="181"/>
      <c r="Q113" s="181"/>
      <c r="R113" s="181"/>
      <c r="S113" s="181"/>
      <c r="T113" s="181"/>
      <c r="U113" s="101">
        <f>IF(T113&lt;=Q113,0,100*(T113/Q113)^(3/2))+IF(T113&gt;=Q113,0,100*(Q113/T113)^(3/2))</f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82"/>
      <c r="N114" s="183">
        <f>O46+O57+O68+O79</f>
        <v>15000</v>
      </c>
      <c r="O114" s="184">
        <f>P46+P57+P68+P79</f>
        <v>1000</v>
      </c>
      <c r="P114" s="184">
        <f>Q46+Q57+Q68+Q79</f>
        <v>16000</v>
      </c>
      <c r="Q114" s="185">
        <f>Q46+Q57+Q68+Q79+Q90+Q101+Q112</f>
        <v>16000</v>
      </c>
      <c r="R114" s="184"/>
      <c r="S114" s="184">
        <f>T46+T57+T68+T79</f>
        <v>12600</v>
      </c>
      <c r="T114" s="186">
        <f>T46+T57+T68+T79+T90+T101+T112</f>
        <v>12600</v>
      </c>
      <c r="U114" s="101">
        <f>IF($T$114&gt;=$Q$114,0,100*(T114/Q114)^(3/2))+IF($T$114&lt;=$Q$114,0,100*(Q114/T114)^(3/2))</f>
        <v>69.883692437864212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</row>
    <row r="136" spans="2:22" ht="12.75" customHeight="1">
      <c r="B136" s="194" t="s">
        <v>69</v>
      </c>
      <c r="C136" s="195"/>
      <c r="D136" s="196"/>
      <c r="E136" s="1"/>
      <c r="F136" s="1"/>
      <c r="G136" s="1"/>
      <c r="H136" s="1"/>
      <c r="I136" s="1"/>
      <c r="J136" s="1"/>
      <c r="K136" s="11"/>
      <c r="L136" s="3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</row>
    <row r="137" spans="2:22" ht="12.75" customHeight="1">
      <c r="B137" s="197"/>
      <c r="C137" s="198"/>
      <c r="D137" s="199"/>
      <c r="E137" s="1"/>
      <c r="F137" s="1"/>
      <c r="G137" s="1"/>
      <c r="H137" s="1"/>
      <c r="I137" s="1"/>
      <c r="J137" s="1"/>
      <c r="K137" s="11"/>
      <c r="L137" s="3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259"/>
      <c r="K141" s="11"/>
      <c r="L141" s="1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</row>
    <row r="142" spans="2:22" ht="12.75" customHeight="1">
      <c r="B142" s="187"/>
      <c r="C142" s="187" t="s">
        <v>70</v>
      </c>
      <c r="D142" s="187" t="s">
        <v>6</v>
      </c>
      <c r="E142" s="187" t="s">
        <v>7</v>
      </c>
      <c r="F142" s="187" t="s">
        <v>8</v>
      </c>
      <c r="G142" s="187" t="s">
        <v>9</v>
      </c>
      <c r="H142" s="187" t="s">
        <v>10</v>
      </c>
      <c r="I142" s="187" t="s">
        <v>29</v>
      </c>
      <c r="J142" s="187" t="s">
        <v>12</v>
      </c>
      <c r="K142" s="11"/>
      <c r="L142" s="11"/>
      <c r="M142" s="260"/>
      <c r="N142" s="260"/>
      <c r="O142" s="260"/>
      <c r="P142" s="260"/>
      <c r="Q142" s="260"/>
      <c r="R142" s="260"/>
      <c r="S142" s="260"/>
      <c r="T142" s="260"/>
      <c r="U142" s="260"/>
      <c r="V142" s="258"/>
    </row>
    <row r="143" spans="2:22" ht="12.75" customHeight="1">
      <c r="B143" s="187">
        <v>0</v>
      </c>
      <c r="C143" s="187"/>
      <c r="D143" s="187">
        <v>1</v>
      </c>
      <c r="E143" s="187">
        <v>1</v>
      </c>
      <c r="F143" s="187">
        <v>1</v>
      </c>
      <c r="G143" s="187">
        <v>1</v>
      </c>
      <c r="H143" s="187">
        <v>1</v>
      </c>
      <c r="I143" s="187">
        <v>1</v>
      </c>
      <c r="J143" s="187">
        <v>1</v>
      </c>
      <c r="K143" s="259"/>
      <c r="L143" s="259"/>
      <c r="M143" s="261"/>
      <c r="N143" s="261"/>
      <c r="O143" s="261"/>
      <c r="P143" s="261"/>
      <c r="Q143" s="261"/>
      <c r="R143" s="261"/>
      <c r="S143" s="261"/>
      <c r="T143" s="261"/>
      <c r="U143" s="261"/>
      <c r="V143" s="260"/>
    </row>
    <row r="144" spans="2:22" ht="12.75" customHeight="1">
      <c r="B144" s="187">
        <v>1</v>
      </c>
      <c r="C144" s="187">
        <v>0</v>
      </c>
      <c r="D144" s="187">
        <v>1.1000000000000001</v>
      </c>
      <c r="E144" s="187">
        <v>1.03</v>
      </c>
      <c r="F144" s="187">
        <v>1.03</v>
      </c>
      <c r="G144" s="187">
        <v>1.03</v>
      </c>
      <c r="H144" s="187">
        <v>1.03</v>
      </c>
      <c r="I144" s="187">
        <v>1.03</v>
      </c>
      <c r="J144" s="187">
        <v>1.03</v>
      </c>
      <c r="K144" s="262"/>
      <c r="L144" s="263"/>
      <c r="M144" s="264"/>
      <c r="N144" s="264"/>
      <c r="O144" s="264"/>
      <c r="P144" s="264"/>
      <c r="Q144" s="264"/>
      <c r="R144" s="264"/>
      <c r="S144" s="264"/>
      <c r="T144" s="264"/>
      <c r="U144" s="264"/>
      <c r="V144" s="261"/>
    </row>
    <row r="145" spans="2:22" ht="12.75" customHeight="1">
      <c r="B145" s="187">
        <v>2</v>
      </c>
      <c r="C145" s="187">
        <v>1.4999999999999999E-2</v>
      </c>
      <c r="D145" s="187">
        <v>1.2</v>
      </c>
      <c r="E145" s="187">
        <v>1.06</v>
      </c>
      <c r="F145" s="187">
        <v>1.06</v>
      </c>
      <c r="G145" s="187">
        <v>1.06</v>
      </c>
      <c r="H145" s="187">
        <v>1.06</v>
      </c>
      <c r="I145" s="187">
        <v>1.06</v>
      </c>
      <c r="J145" s="187">
        <v>1.06</v>
      </c>
      <c r="K145" s="263"/>
      <c r="L145" s="265"/>
      <c r="M145" s="264"/>
      <c r="N145" s="264"/>
      <c r="O145" s="264"/>
      <c r="P145" s="264"/>
      <c r="Q145" s="264"/>
      <c r="R145" s="264"/>
      <c r="S145" s="264"/>
      <c r="T145" s="264"/>
      <c r="U145" s="264"/>
      <c r="V145" s="260"/>
    </row>
    <row r="146" spans="2:22" ht="12.75" customHeight="1">
      <c r="B146" s="187">
        <v>3</v>
      </c>
      <c r="C146" s="187">
        <v>0.03</v>
      </c>
      <c r="D146" s="187">
        <v>1.35</v>
      </c>
      <c r="E146" s="187">
        <v>1.1000000000000001</v>
      </c>
      <c r="F146" s="187">
        <v>1.1000000000000001</v>
      </c>
      <c r="G146" s="187">
        <v>1.1000000000000001</v>
      </c>
      <c r="H146" s="187">
        <v>1.1000000000000001</v>
      </c>
      <c r="I146" s="187">
        <v>1.1000000000000001</v>
      </c>
      <c r="J146" s="187">
        <v>1.1000000000000001</v>
      </c>
      <c r="K146" s="262"/>
      <c r="L146" s="262"/>
      <c r="M146" s="264"/>
      <c r="N146" s="264"/>
      <c r="O146" s="264"/>
      <c r="P146" s="264"/>
      <c r="Q146" s="264"/>
      <c r="R146" s="264"/>
      <c r="S146" s="264"/>
      <c r="T146" s="264"/>
      <c r="U146" s="264"/>
      <c r="V146" s="260"/>
    </row>
    <row r="147" spans="2:22" ht="12.75" customHeight="1">
      <c r="B147" s="187">
        <v>4</v>
      </c>
      <c r="C147" s="187">
        <v>4.4999999999999998E-2</v>
      </c>
      <c r="D147" s="187">
        <v>1.45</v>
      </c>
      <c r="E147" s="187">
        <v>1.1499999999999999</v>
      </c>
      <c r="F147" s="187">
        <v>1.1499999999999999</v>
      </c>
      <c r="G147" s="187">
        <v>1.1499999999999999</v>
      </c>
      <c r="H147" s="187">
        <v>1.1299999999999999</v>
      </c>
      <c r="I147" s="187">
        <v>1.1299999999999999</v>
      </c>
      <c r="J147" s="187">
        <v>1.1299999999999999</v>
      </c>
      <c r="K147" s="262"/>
      <c r="L147" s="265"/>
      <c r="M147" s="264"/>
      <c r="N147" s="266"/>
      <c r="O147" s="264"/>
      <c r="P147" s="264"/>
      <c r="Q147" s="264"/>
      <c r="R147" s="264"/>
      <c r="S147" s="264"/>
      <c r="T147" s="264"/>
      <c r="U147" s="267"/>
      <c r="V147" s="260"/>
    </row>
    <row r="148" spans="2:22" ht="12.75" customHeight="1">
      <c r="B148" s="187">
        <v>5</v>
      </c>
      <c r="C148" s="187">
        <v>0.06</v>
      </c>
      <c r="D148" s="187">
        <v>1.6</v>
      </c>
      <c r="E148" s="187">
        <v>1.2</v>
      </c>
      <c r="F148" s="187">
        <v>1.2</v>
      </c>
      <c r="G148" s="187">
        <v>1.2</v>
      </c>
      <c r="H148" s="187">
        <v>1.1599999999999999</v>
      </c>
      <c r="I148" s="187">
        <v>1.1599999999999999</v>
      </c>
      <c r="J148" s="187">
        <v>1.1599999999999999</v>
      </c>
      <c r="K148" s="262"/>
      <c r="L148" s="265"/>
      <c r="M148" s="264"/>
      <c r="N148" s="264"/>
      <c r="O148" s="266"/>
      <c r="P148" s="264"/>
      <c r="Q148" s="264"/>
      <c r="R148" s="267"/>
      <c r="S148" s="264"/>
      <c r="T148" s="264"/>
      <c r="U148" s="264"/>
      <c r="V148" s="260"/>
    </row>
    <row r="149" spans="2:22" ht="12.75" customHeight="1">
      <c r="B149" s="187">
        <v>6</v>
      </c>
      <c r="C149" s="187">
        <v>7.4999999999999997E-2</v>
      </c>
      <c r="D149" s="187">
        <v>1.7</v>
      </c>
      <c r="E149" s="187">
        <v>1.25</v>
      </c>
      <c r="F149" s="187">
        <v>1.25</v>
      </c>
      <c r="G149" s="187">
        <v>1.25</v>
      </c>
      <c r="H149" s="187">
        <v>1.19</v>
      </c>
      <c r="I149" s="187">
        <v>1.19</v>
      </c>
      <c r="J149" s="187">
        <v>1.19</v>
      </c>
      <c r="K149" s="262"/>
      <c r="L149" s="265"/>
      <c r="M149" s="264"/>
      <c r="N149" s="264"/>
      <c r="O149" s="264"/>
      <c r="P149" s="266"/>
      <c r="Q149" s="264"/>
      <c r="R149" s="264"/>
      <c r="S149" s="264"/>
      <c r="T149" s="264"/>
      <c r="U149" s="264"/>
      <c r="V149" s="260"/>
    </row>
    <row r="150" spans="2:22" ht="12.75" customHeight="1">
      <c r="B150" s="187">
        <v>7</v>
      </c>
      <c r="C150" s="187">
        <v>0.09</v>
      </c>
      <c r="D150" s="187">
        <v>1.9</v>
      </c>
      <c r="E150" s="187">
        <v>1.35</v>
      </c>
      <c r="F150" s="187">
        <v>1.35</v>
      </c>
      <c r="G150" s="187">
        <v>1.35</v>
      </c>
      <c r="H150" s="187">
        <v>1.24</v>
      </c>
      <c r="I150" s="187">
        <v>1.24</v>
      </c>
      <c r="J150" s="187">
        <v>1.24</v>
      </c>
      <c r="K150" s="262"/>
      <c r="L150" s="265"/>
      <c r="M150" s="264"/>
      <c r="N150" s="264"/>
      <c r="O150" s="264"/>
      <c r="P150" s="264"/>
      <c r="Q150" s="266"/>
      <c r="R150" s="264"/>
      <c r="S150" s="267"/>
      <c r="T150" s="264"/>
      <c r="U150" s="264"/>
      <c r="V150" s="260"/>
    </row>
    <row r="151" spans="2:22" ht="12.75" customHeight="1">
      <c r="B151" s="187">
        <v>8</v>
      </c>
      <c r="C151" s="187">
        <v>0.105</v>
      </c>
      <c r="D151" s="187">
        <v>2</v>
      </c>
      <c r="E151" s="187">
        <v>1.4</v>
      </c>
      <c r="F151" s="187">
        <v>1.4</v>
      </c>
      <c r="G151" s="187">
        <v>1.4</v>
      </c>
      <c r="H151" s="187">
        <v>1.27</v>
      </c>
      <c r="I151" s="187">
        <v>1.27</v>
      </c>
      <c r="J151" s="187">
        <v>1.27</v>
      </c>
      <c r="K151" s="262"/>
      <c r="L151" s="265"/>
      <c r="M151" s="264"/>
      <c r="N151" s="264"/>
      <c r="O151" s="267"/>
      <c r="P151" s="264"/>
      <c r="Q151" s="264"/>
      <c r="R151" s="266"/>
      <c r="S151" s="264"/>
      <c r="T151" s="264"/>
      <c r="U151" s="264"/>
      <c r="V151" s="260"/>
    </row>
    <row r="152" spans="2:22" ht="12.75" customHeight="1">
      <c r="B152" s="187">
        <v>9</v>
      </c>
      <c r="C152" s="187">
        <v>0.12</v>
      </c>
      <c r="D152" s="187">
        <v>2.1</v>
      </c>
      <c r="E152" s="187">
        <v>1.45</v>
      </c>
      <c r="F152" s="187">
        <v>1.45</v>
      </c>
      <c r="G152" s="187">
        <v>1.45</v>
      </c>
      <c r="H152" s="187">
        <v>1.3</v>
      </c>
      <c r="I152" s="187">
        <v>1.3</v>
      </c>
      <c r="J152" s="187">
        <v>1.3</v>
      </c>
      <c r="K152" s="11"/>
      <c r="L152" s="259"/>
      <c r="M152" s="264"/>
      <c r="N152" s="266"/>
      <c r="O152" s="264"/>
      <c r="P152" s="264"/>
      <c r="Q152" s="264"/>
      <c r="R152" s="264"/>
      <c r="S152" s="267"/>
      <c r="T152" s="264"/>
      <c r="U152" s="266"/>
      <c r="V152" s="264"/>
    </row>
    <row r="153" spans="2:22" ht="12.75" customHeight="1">
      <c r="B153" s="187">
        <v>10</v>
      </c>
      <c r="C153" s="187">
        <v>0.15</v>
      </c>
      <c r="D153" s="187">
        <v>2.35</v>
      </c>
      <c r="E153" s="187">
        <v>1.6</v>
      </c>
      <c r="F153" s="187">
        <v>1.6</v>
      </c>
      <c r="G153" s="187">
        <v>1.6</v>
      </c>
      <c r="H153" s="187">
        <v>1.35</v>
      </c>
      <c r="I153" s="187">
        <v>1.35</v>
      </c>
      <c r="J153" s="187">
        <v>1.35</v>
      </c>
      <c r="K153" s="11"/>
      <c r="L153" s="259"/>
      <c r="M153" s="264"/>
      <c r="N153" s="266"/>
      <c r="O153" s="264"/>
      <c r="P153" s="264"/>
      <c r="Q153" s="268"/>
      <c r="R153" s="264"/>
      <c r="S153" s="264"/>
      <c r="T153" s="264"/>
      <c r="U153" s="264"/>
      <c r="V153" s="266"/>
    </row>
  </sheetData>
  <mergeCells count="30">
    <mergeCell ref="B2:C3"/>
    <mergeCell ref="G10:H10"/>
    <mergeCell ref="G14:H14"/>
    <mergeCell ref="G11:H11"/>
    <mergeCell ref="G8:I8"/>
    <mergeCell ref="G19:H19"/>
    <mergeCell ref="G13:J13"/>
    <mergeCell ref="G22:H22"/>
    <mergeCell ref="G15:H15"/>
    <mergeCell ref="G16:H16"/>
    <mergeCell ref="G17:H17"/>
    <mergeCell ref="G18:H18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B136:D137"/>
    <mergeCell ref="N20:O20"/>
    <mergeCell ref="P20:Q20"/>
    <mergeCell ref="B23:C23"/>
    <mergeCell ref="B34:D34"/>
    <mergeCell ref="B43:E43"/>
    <mergeCell ref="G43:I43"/>
    <mergeCell ref="G21:H21"/>
  </mergeCells>
  <phoneticPr fontId="2"/>
  <dataValidations count="7">
    <dataValidation type="list" allowBlank="1" showInputMessage="1" showErrorMessage="1" sqref="I11">
      <formula1>$M$37:$M$40</formula1>
    </dataValidation>
    <dataValidation type="list" allowBlank="1" showInputMessage="1" showErrorMessage="1" sqref="I23:I25">
      <formula1>$F$143:$F$153</formula1>
    </dataValidation>
    <dataValidation type="list" allowBlank="1" showInputMessage="1" showErrorMessage="1" sqref="I22">
      <formula1>$E$143:$E$153</formula1>
    </dataValidation>
    <dataValidation type="list" allowBlank="1" showInputMessage="1" showErrorMessage="1" sqref="I21">
      <formula1>$D$144:$D$153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"/>
  <sheetViews>
    <sheetView workbookViewId="0">
      <selection activeCell="K23" sqref="K23"/>
    </sheetView>
  </sheetViews>
  <sheetFormatPr defaultColWidth="5.5" defaultRowHeight="12.75" customHeight="1"/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21" t="s">
        <v>71</v>
      </c>
      <c r="C2" s="2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23"/>
      <c r="C3" s="22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25" t="s">
        <v>0</v>
      </c>
      <c r="C6" s="226"/>
      <c r="D6" s="4"/>
      <c r="E6" s="5"/>
      <c r="F6" s="5"/>
      <c r="G6" s="6"/>
      <c r="H6" s="6"/>
      <c r="I6" s="5"/>
      <c r="J6" s="7"/>
      <c r="K6" s="1"/>
      <c r="L6" s="1"/>
      <c r="M6" s="225" t="s">
        <v>1</v>
      </c>
      <c r="N6" s="229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27"/>
      <c r="C7" s="228"/>
      <c r="D7" s="8"/>
      <c r="E7" s="9"/>
      <c r="F7" s="9"/>
      <c r="G7" s="232" t="s">
        <v>2</v>
      </c>
      <c r="H7" s="233"/>
      <c r="I7" s="233"/>
      <c r="J7" s="10"/>
      <c r="K7" s="1"/>
      <c r="L7" s="1"/>
      <c r="M7" s="230"/>
      <c r="N7" s="231"/>
      <c r="O7" s="11"/>
      <c r="P7" s="11"/>
      <c r="Q7" s="11"/>
      <c r="R7" s="11"/>
      <c r="S7" s="11"/>
      <c r="T7" s="11"/>
      <c r="U7" s="11"/>
      <c r="V7" s="10"/>
    </row>
    <row r="8" spans="1:22" ht="12.75" customHeight="1" thickTop="1" thickBot="1">
      <c r="A8" s="1"/>
      <c r="B8" s="12"/>
      <c r="C8" s="13"/>
      <c r="D8" s="8"/>
      <c r="E8" s="9"/>
      <c r="F8" s="9"/>
      <c r="G8" s="234" t="s">
        <v>3</v>
      </c>
      <c r="H8" s="217"/>
      <c r="I8" s="235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36" t="s">
        <v>4</v>
      </c>
      <c r="C9" s="205"/>
      <c r="D9" s="9"/>
      <c r="E9" s="9"/>
      <c r="F9" s="9"/>
      <c r="G9" s="237" t="s">
        <v>5</v>
      </c>
      <c r="H9" s="238"/>
      <c r="I9" s="17">
        <v>100</v>
      </c>
      <c r="J9" s="10"/>
      <c r="K9" s="1"/>
      <c r="L9" s="1"/>
      <c r="M9" s="18"/>
      <c r="N9" s="19" t="s">
        <v>6</v>
      </c>
      <c r="O9" s="20" t="s">
        <v>7</v>
      </c>
      <c r="P9" s="20" t="s">
        <v>8</v>
      </c>
      <c r="Q9" s="20" t="s">
        <v>9</v>
      </c>
      <c r="R9" s="20" t="s">
        <v>10</v>
      </c>
      <c r="S9" s="21" t="s">
        <v>11</v>
      </c>
      <c r="T9" s="22" t="s">
        <v>12</v>
      </c>
      <c r="U9" s="20"/>
      <c r="V9" s="23" t="s">
        <v>13</v>
      </c>
    </row>
    <row r="10" spans="1:22" ht="12.75" customHeight="1" thickBot="1">
      <c r="A10" s="1"/>
      <c r="B10" s="24"/>
      <c r="C10" s="9"/>
      <c r="D10" s="9"/>
      <c r="E10" s="9"/>
      <c r="F10" s="9"/>
      <c r="G10" s="202" t="s">
        <v>14</v>
      </c>
      <c r="H10" s="203"/>
      <c r="I10" s="25">
        <v>1000</v>
      </c>
      <c r="J10" s="10"/>
      <c r="K10" s="1"/>
      <c r="L10" s="1"/>
      <c r="M10" s="26" t="s">
        <v>15</v>
      </c>
      <c r="N10" s="27">
        <f>C12</f>
        <v>1000</v>
      </c>
      <c r="O10" s="27">
        <f>C13</f>
        <v>0</v>
      </c>
      <c r="P10" s="27">
        <f>C14</f>
        <v>0</v>
      </c>
      <c r="Q10" s="27">
        <f>C15</f>
        <v>0</v>
      </c>
      <c r="R10" s="27">
        <f>C16</f>
        <v>0</v>
      </c>
      <c r="S10" s="27">
        <f>C17</f>
        <v>0</v>
      </c>
      <c r="T10" s="28">
        <f>C18</f>
        <v>0</v>
      </c>
      <c r="U10" s="29" t="s">
        <v>16</v>
      </c>
      <c r="V10" s="30">
        <f>I9</f>
        <v>100</v>
      </c>
    </row>
    <row r="11" spans="1:22" ht="12.75" customHeight="1" thickBot="1">
      <c r="A11" s="1"/>
      <c r="B11" s="31" t="s">
        <v>17</v>
      </c>
      <c r="C11" s="32" t="s">
        <v>18</v>
      </c>
      <c r="D11" s="33" t="s">
        <v>19</v>
      </c>
      <c r="E11" s="34" t="s">
        <v>18</v>
      </c>
      <c r="F11" s="9"/>
      <c r="G11" s="202" t="s">
        <v>20</v>
      </c>
      <c r="H11" s="203"/>
      <c r="I11" s="35" t="s">
        <v>57</v>
      </c>
      <c r="J11" s="10"/>
      <c r="K11" s="1"/>
      <c r="L11" s="1"/>
      <c r="M11" s="36" t="s">
        <v>22</v>
      </c>
      <c r="N11" s="37">
        <f t="shared" ref="N11:T11" si="0">IF($T$114&gt;=$Q$114,N10,N10*$U$114/100)</f>
        <v>962.73536083391048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8">
        <f t="shared" si="0"/>
        <v>0</v>
      </c>
      <c r="U11" s="39" t="s">
        <v>23</v>
      </c>
      <c r="V11" s="40">
        <f>IF(Q114&gt;T114,U114*V10/100,0)</f>
        <v>96.273536083391051</v>
      </c>
    </row>
    <row r="12" spans="1:22" ht="12.75" customHeight="1" thickBot="1">
      <c r="A12" s="1"/>
      <c r="B12" s="41" t="s">
        <v>6</v>
      </c>
      <c r="C12" s="42">
        <v>1000</v>
      </c>
      <c r="D12" s="43" t="s">
        <v>6</v>
      </c>
      <c r="E12" s="44"/>
      <c r="F12" s="45"/>
      <c r="G12" s="214" t="s">
        <v>24</v>
      </c>
      <c r="H12" s="215"/>
      <c r="I12" s="46">
        <v>300</v>
      </c>
      <c r="J12" s="10"/>
      <c r="K12" s="1"/>
      <c r="L12" s="1"/>
      <c r="M12" s="47" t="s">
        <v>25</v>
      </c>
      <c r="N12" s="37">
        <f t="shared" ref="N12:T12" si="1">N10-N11</f>
        <v>37.264639166089523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0</v>
      </c>
      <c r="S12" s="37">
        <f t="shared" si="1"/>
        <v>0</v>
      </c>
      <c r="T12" s="38">
        <f t="shared" si="1"/>
        <v>0</v>
      </c>
      <c r="U12" s="48" t="s">
        <v>26</v>
      </c>
      <c r="V12" s="49">
        <f>ROUNDUP(V10-V11,0)</f>
        <v>4</v>
      </c>
    </row>
    <row r="13" spans="1:22" ht="12.75" customHeight="1" thickBot="1">
      <c r="A13" s="1"/>
      <c r="B13" s="41" t="s">
        <v>7</v>
      </c>
      <c r="C13" s="42"/>
      <c r="D13" s="43" t="s">
        <v>7</v>
      </c>
      <c r="E13" s="44">
        <v>100</v>
      </c>
      <c r="F13" s="45"/>
      <c r="G13" s="216" t="s">
        <v>27</v>
      </c>
      <c r="H13" s="217"/>
      <c r="I13" s="217"/>
      <c r="J13" s="218"/>
      <c r="K13" s="1"/>
      <c r="L13" s="1"/>
      <c r="M13" s="50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1" t="s">
        <v>8</v>
      </c>
      <c r="C14" s="42"/>
      <c r="D14" s="43" t="s">
        <v>8</v>
      </c>
      <c r="E14" s="44">
        <v>100</v>
      </c>
      <c r="F14" s="45"/>
      <c r="G14" s="219" t="s">
        <v>28</v>
      </c>
      <c r="H14" s="220"/>
      <c r="I14" s="17"/>
      <c r="J14" s="10"/>
      <c r="K14" s="1"/>
      <c r="L14" s="1"/>
      <c r="M14" s="51"/>
      <c r="N14" s="52" t="s">
        <v>6</v>
      </c>
      <c r="O14" s="53" t="s">
        <v>7</v>
      </c>
      <c r="P14" s="53" t="s">
        <v>8</v>
      </c>
      <c r="Q14" s="53" t="s">
        <v>9</v>
      </c>
      <c r="R14" s="53" t="s">
        <v>10</v>
      </c>
      <c r="S14" s="53" t="s">
        <v>29</v>
      </c>
      <c r="T14" s="53" t="s">
        <v>12</v>
      </c>
      <c r="U14" s="53" t="s">
        <v>30</v>
      </c>
      <c r="V14" s="54" t="s">
        <v>31</v>
      </c>
    </row>
    <row r="15" spans="1:22" ht="12.75" customHeight="1">
      <c r="A15" s="1"/>
      <c r="B15" s="41" t="s">
        <v>9</v>
      </c>
      <c r="C15" s="42"/>
      <c r="D15" s="43" t="s">
        <v>9</v>
      </c>
      <c r="E15" s="44">
        <v>100</v>
      </c>
      <c r="F15" s="45"/>
      <c r="G15" s="206" t="s">
        <v>32</v>
      </c>
      <c r="H15" s="207"/>
      <c r="I15" s="25"/>
      <c r="J15" s="10"/>
      <c r="K15" s="1"/>
      <c r="L15" s="1"/>
      <c r="M15" s="55" t="s">
        <v>15</v>
      </c>
      <c r="N15" s="56">
        <f>E12</f>
        <v>0</v>
      </c>
      <c r="O15" s="56">
        <f>E13</f>
        <v>100</v>
      </c>
      <c r="P15" s="56">
        <f>E14</f>
        <v>100</v>
      </c>
      <c r="Q15" s="56">
        <f>E15</f>
        <v>100</v>
      </c>
      <c r="R15" s="56">
        <f>E16</f>
        <v>0</v>
      </c>
      <c r="S15" s="56">
        <f>E17</f>
        <v>0</v>
      </c>
      <c r="T15" s="56">
        <f>E18</f>
        <v>0</v>
      </c>
      <c r="U15" s="56">
        <f>E19</f>
        <v>0</v>
      </c>
      <c r="V15" s="57">
        <f>E20</f>
        <v>0</v>
      </c>
    </row>
    <row r="16" spans="1:22" ht="12.75" customHeight="1" thickBot="1">
      <c r="A16" s="1"/>
      <c r="B16" s="41" t="s">
        <v>33</v>
      </c>
      <c r="C16" s="42"/>
      <c r="D16" s="43" t="s">
        <v>33</v>
      </c>
      <c r="E16" s="44"/>
      <c r="F16" s="45"/>
      <c r="G16" s="206" t="s">
        <v>34</v>
      </c>
      <c r="H16" s="207"/>
      <c r="I16" s="25"/>
      <c r="J16" s="10"/>
      <c r="K16" s="1"/>
      <c r="L16" s="1"/>
      <c r="M16" s="58" t="s">
        <v>22</v>
      </c>
      <c r="N16" s="59">
        <f t="shared" ref="N16:V16" si="2">IF($Q$114&gt;=$T$114,N15,N15*$U$114/100)</f>
        <v>0</v>
      </c>
      <c r="O16" s="59">
        <f t="shared" si="2"/>
        <v>100</v>
      </c>
      <c r="P16" s="59">
        <f t="shared" si="2"/>
        <v>100</v>
      </c>
      <c r="Q16" s="59">
        <f t="shared" si="2"/>
        <v>100</v>
      </c>
      <c r="R16" s="59">
        <f t="shared" si="2"/>
        <v>0</v>
      </c>
      <c r="S16" s="59">
        <f t="shared" si="2"/>
        <v>0</v>
      </c>
      <c r="T16" s="59">
        <f t="shared" si="2"/>
        <v>0</v>
      </c>
      <c r="U16" s="59">
        <f t="shared" si="2"/>
        <v>0</v>
      </c>
      <c r="V16" s="60">
        <f t="shared" si="2"/>
        <v>0</v>
      </c>
    </row>
    <row r="17" spans="1:22" ht="12.75" customHeight="1" thickBot="1">
      <c r="A17" s="1"/>
      <c r="B17" s="61" t="s">
        <v>35</v>
      </c>
      <c r="C17" s="42"/>
      <c r="D17" s="62" t="s">
        <v>35</v>
      </c>
      <c r="E17" s="44"/>
      <c r="F17" s="45"/>
      <c r="G17" s="206" t="s">
        <v>7</v>
      </c>
      <c r="H17" s="207"/>
      <c r="I17" s="25"/>
      <c r="J17" s="10"/>
      <c r="K17" s="1"/>
      <c r="L17" s="1"/>
      <c r="M17" s="63" t="s">
        <v>25</v>
      </c>
      <c r="N17" s="59">
        <f t="shared" ref="N17:V17" si="3">N15-N16</f>
        <v>0</v>
      </c>
      <c r="O17" s="59">
        <f t="shared" si="3"/>
        <v>0</v>
      </c>
      <c r="P17" s="59">
        <f t="shared" si="3"/>
        <v>0</v>
      </c>
      <c r="Q17" s="59">
        <f t="shared" si="3"/>
        <v>0</v>
      </c>
      <c r="R17" s="59">
        <f t="shared" si="3"/>
        <v>0</v>
      </c>
      <c r="S17" s="59">
        <f t="shared" si="3"/>
        <v>0</v>
      </c>
      <c r="T17" s="59">
        <f t="shared" si="3"/>
        <v>0</v>
      </c>
      <c r="U17" s="59">
        <f t="shared" si="3"/>
        <v>0</v>
      </c>
      <c r="V17" s="60">
        <f t="shared" si="3"/>
        <v>0</v>
      </c>
    </row>
    <row r="18" spans="1:22" ht="12.75" customHeight="1">
      <c r="A18" s="1"/>
      <c r="B18" s="41" t="s">
        <v>36</v>
      </c>
      <c r="C18" s="42"/>
      <c r="D18" s="43" t="s">
        <v>36</v>
      </c>
      <c r="E18" s="44"/>
      <c r="F18" s="45"/>
      <c r="G18" s="206" t="s">
        <v>8</v>
      </c>
      <c r="H18" s="207"/>
      <c r="I18" s="25"/>
      <c r="J18" s="10"/>
      <c r="K18" s="1"/>
      <c r="L18" s="1"/>
      <c r="M18" s="50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4"/>
      <c r="C19" s="65"/>
      <c r="D19" s="43" t="s">
        <v>30</v>
      </c>
      <c r="E19" s="44"/>
      <c r="F19" s="45"/>
      <c r="G19" s="208" t="s">
        <v>9</v>
      </c>
      <c r="H19" s="209"/>
      <c r="I19" s="46"/>
      <c r="J19" s="10"/>
      <c r="K19" s="1"/>
      <c r="L19" s="1"/>
      <c r="M19" s="50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4"/>
      <c r="C20" s="65"/>
      <c r="D20" s="43" t="s">
        <v>31</v>
      </c>
      <c r="E20" s="44"/>
      <c r="F20" s="45"/>
      <c r="G20" s="66" t="s">
        <v>37</v>
      </c>
      <c r="H20" s="67"/>
      <c r="I20" s="68"/>
      <c r="J20" s="69"/>
      <c r="K20" s="1"/>
      <c r="L20" s="1"/>
      <c r="M20" s="50"/>
      <c r="N20" s="210" t="s">
        <v>38</v>
      </c>
      <c r="O20" s="211"/>
      <c r="P20" s="212">
        <f>(H48*1+(H49+H50+H51)*2+(H52+H53+H54)*4)*I12/100</f>
        <v>1800</v>
      </c>
      <c r="Q20" s="213"/>
      <c r="R20" s="11"/>
      <c r="S20" s="11"/>
      <c r="T20" s="11"/>
      <c r="U20" s="11"/>
      <c r="V20" s="10"/>
    </row>
    <row r="21" spans="1:22" ht="12.75" customHeight="1" thickBot="1">
      <c r="A21" s="1"/>
      <c r="B21" s="70" t="s">
        <v>39</v>
      </c>
      <c r="C21" s="71"/>
      <c r="D21" s="72" t="s">
        <v>39</v>
      </c>
      <c r="E21" s="73"/>
      <c r="F21" s="45"/>
      <c r="G21" s="200" t="s">
        <v>40</v>
      </c>
      <c r="H21" s="201"/>
      <c r="I21" s="74">
        <v>0</v>
      </c>
      <c r="J21" s="10"/>
      <c r="K21" s="1"/>
      <c r="L21" s="1"/>
      <c r="M21" s="75"/>
      <c r="N21" s="76"/>
      <c r="O21" s="76"/>
      <c r="P21" s="76"/>
      <c r="Q21" s="76"/>
      <c r="R21" s="76"/>
      <c r="S21" s="76"/>
      <c r="T21" s="76"/>
      <c r="U21" s="76"/>
      <c r="V21" s="77"/>
    </row>
    <row r="22" spans="1:22" ht="12.75" customHeight="1">
      <c r="A22" s="1"/>
      <c r="B22" s="78"/>
      <c r="C22" s="45"/>
      <c r="D22" s="45"/>
      <c r="E22" s="45"/>
      <c r="F22" s="45"/>
      <c r="G22" s="202" t="s">
        <v>41</v>
      </c>
      <c r="H22" s="203"/>
      <c r="I22" s="25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04"/>
      <c r="C23" s="205"/>
      <c r="D23" s="45"/>
      <c r="E23" s="45"/>
      <c r="F23" s="45"/>
      <c r="G23" s="202" t="s">
        <v>42</v>
      </c>
      <c r="H23" s="203"/>
      <c r="I23" s="25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9"/>
      <c r="C24" s="11"/>
      <c r="D24" s="11"/>
      <c r="E24" s="9"/>
      <c r="F24" s="9"/>
      <c r="G24" s="206" t="s">
        <v>43</v>
      </c>
      <c r="H24" s="207"/>
      <c r="I24" s="25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80"/>
      <c r="C25" s="3"/>
      <c r="D25" s="9"/>
      <c r="E25" s="9"/>
      <c r="F25" s="9"/>
      <c r="G25" s="206" t="s">
        <v>44</v>
      </c>
      <c r="H25" s="207"/>
      <c r="I25" s="25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9"/>
      <c r="C26" s="9"/>
      <c r="D26" s="9"/>
      <c r="E26" s="9"/>
      <c r="F26" s="9"/>
      <c r="G26" s="81" t="s">
        <v>45</v>
      </c>
      <c r="H26" s="82"/>
      <c r="I26" s="25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9"/>
      <c r="C27" s="9"/>
      <c r="D27" s="9"/>
      <c r="E27" s="9"/>
      <c r="F27" s="9"/>
      <c r="G27" s="81" t="s">
        <v>46</v>
      </c>
      <c r="H27" s="82"/>
      <c r="I27" s="25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9"/>
      <c r="C28" s="9"/>
      <c r="D28" s="9"/>
      <c r="E28" s="9"/>
      <c r="F28" s="9"/>
      <c r="G28" s="81" t="s">
        <v>47</v>
      </c>
      <c r="H28" s="82"/>
      <c r="I28" s="25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3"/>
      <c r="C29" s="84"/>
      <c r="D29" s="84"/>
      <c r="E29" s="84"/>
      <c r="F29" s="84"/>
      <c r="G29" s="84"/>
      <c r="H29" s="84"/>
      <c r="I29" s="76"/>
      <c r="J29" s="7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88" t="s">
        <v>48</v>
      </c>
      <c r="C34" s="189"/>
      <c r="D34" s="190"/>
      <c r="E34" s="9"/>
      <c r="F34" s="9"/>
      <c r="G34" s="9"/>
      <c r="H34" s="9"/>
      <c r="I34" s="11"/>
      <c r="J34" s="11"/>
      <c r="K34" s="1"/>
      <c r="L34" s="1"/>
      <c r="M34" s="188" t="s">
        <v>49</v>
      </c>
      <c r="N34" s="189"/>
      <c r="O34" s="190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5"/>
      <c r="H35" s="8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Top="1" thickBot="1">
      <c r="A36" s="1"/>
      <c r="B36" s="86" t="s">
        <v>50</v>
      </c>
      <c r="C36" s="25">
        <f>I10</f>
        <v>1000</v>
      </c>
      <c r="D36" s="87">
        <f>I10*(1+I14)*I9/100</f>
        <v>1000</v>
      </c>
      <c r="E36" s="1"/>
      <c r="F36" s="1"/>
      <c r="G36" s="1"/>
      <c r="H36" s="1"/>
      <c r="I36" s="1"/>
      <c r="J36" s="1"/>
      <c r="K36" s="1"/>
      <c r="L36" s="1"/>
      <c r="M36" s="88" t="s">
        <v>6</v>
      </c>
      <c r="N36" s="89" t="s">
        <v>17</v>
      </c>
      <c r="O36" s="90" t="s">
        <v>51</v>
      </c>
      <c r="P36" s="91" t="s">
        <v>52</v>
      </c>
      <c r="Q36" s="91" t="s">
        <v>53</v>
      </c>
      <c r="R36" s="91" t="s">
        <v>54</v>
      </c>
      <c r="S36" s="91" t="s">
        <v>55</v>
      </c>
      <c r="T36" s="92" t="s">
        <v>56</v>
      </c>
      <c r="U36" s="93"/>
      <c r="V36" s="1"/>
    </row>
    <row r="37" spans="1:22" ht="12.75" customHeight="1" thickTop="1">
      <c r="A37" s="1"/>
      <c r="B37" s="86" t="s">
        <v>6</v>
      </c>
      <c r="C37" s="25">
        <v>15</v>
      </c>
      <c r="D37" s="87">
        <f>C37*($I$21+I22+I16+$I$15)</f>
        <v>15</v>
      </c>
      <c r="E37" s="1"/>
      <c r="F37" s="1"/>
      <c r="G37" s="1"/>
      <c r="H37" s="1"/>
      <c r="I37" s="1"/>
      <c r="J37" s="1"/>
      <c r="K37" s="1"/>
      <c r="L37" s="1"/>
      <c r="M37" s="94" t="s">
        <v>57</v>
      </c>
      <c r="N37" s="95">
        <f t="shared" ref="N37:N45" si="4">$C$12*I48</f>
        <v>0</v>
      </c>
      <c r="O37" s="96">
        <f t="shared" ref="O37:O45" si="5">$C$48*I48</f>
        <v>0</v>
      </c>
      <c r="P37" s="97">
        <f t="shared" ref="P37:P46" si="6">$D$48*I48</f>
        <v>0</v>
      </c>
      <c r="Q37" s="97">
        <f t="shared" ref="Q37:Q46" si="7">O37+P37</f>
        <v>0</v>
      </c>
      <c r="R37" s="98">
        <v>15</v>
      </c>
      <c r="S37" s="99">
        <f t="shared" ref="S37:S45" si="8">H48*$E$48</f>
        <v>0</v>
      </c>
      <c r="T37" s="100">
        <f t="shared" ref="T37:T45" si="9">R37*S37</f>
        <v>0</v>
      </c>
      <c r="U37" s="101">
        <f t="shared" ref="U37:U100" si="10">IF(T37&lt;=Q37,0,100*(T37/Q37)^(3/2))+IF(T37&gt;=Q37,0,100*(Q37/T37)^(3/2))</f>
        <v>0</v>
      </c>
      <c r="V37" s="1"/>
    </row>
    <row r="38" spans="1:22" ht="12.75" customHeight="1">
      <c r="A38" s="1"/>
      <c r="B38" s="86" t="s">
        <v>7</v>
      </c>
      <c r="C38" s="25">
        <v>40</v>
      </c>
      <c r="D38" s="87">
        <f>C38*($I$21+I23+I17+$I$15)</f>
        <v>40</v>
      </c>
      <c r="E38" s="1"/>
      <c r="F38" s="1"/>
      <c r="G38" s="1"/>
      <c r="H38" s="1"/>
      <c r="I38" s="1"/>
      <c r="J38" s="1"/>
      <c r="K38" s="1"/>
      <c r="L38" s="1"/>
      <c r="M38" s="102" t="s">
        <v>58</v>
      </c>
      <c r="N38" s="95">
        <f t="shared" si="4"/>
        <v>333.33333333333331</v>
      </c>
      <c r="O38" s="95">
        <f t="shared" si="5"/>
        <v>5000</v>
      </c>
      <c r="P38" s="103">
        <f t="shared" si="6"/>
        <v>333.33333333333331</v>
      </c>
      <c r="Q38" s="103">
        <f t="shared" si="7"/>
        <v>5333.333333333333</v>
      </c>
      <c r="R38" s="104">
        <v>50</v>
      </c>
      <c r="S38" s="105">
        <f t="shared" si="8"/>
        <v>100</v>
      </c>
      <c r="T38" s="106">
        <f t="shared" si="9"/>
        <v>5000</v>
      </c>
      <c r="U38" s="101">
        <f t="shared" si="10"/>
        <v>110.16485962545542</v>
      </c>
      <c r="V38" s="1"/>
    </row>
    <row r="39" spans="1:22" ht="12.75" customHeight="1">
      <c r="A39" s="1"/>
      <c r="B39" s="86" t="s">
        <v>8</v>
      </c>
      <c r="C39" s="25">
        <v>42</v>
      </c>
      <c r="D39" s="87">
        <f>C39*($I$21+I24+I18+$I$15)</f>
        <v>42</v>
      </c>
      <c r="E39" s="1"/>
      <c r="F39" s="1"/>
      <c r="G39" s="1"/>
      <c r="H39" s="1"/>
      <c r="I39" s="1"/>
      <c r="J39" s="1"/>
      <c r="K39" s="1"/>
      <c r="L39" s="1"/>
      <c r="M39" s="102" t="s">
        <v>59</v>
      </c>
      <c r="N39" s="95">
        <f t="shared" si="4"/>
        <v>333.33333333333331</v>
      </c>
      <c r="O39" s="95">
        <f t="shared" si="5"/>
        <v>5000</v>
      </c>
      <c r="P39" s="103">
        <f t="shared" si="6"/>
        <v>333.33333333333331</v>
      </c>
      <c r="Q39" s="103">
        <f t="shared" si="7"/>
        <v>5333.333333333333</v>
      </c>
      <c r="R39" s="104">
        <v>52</v>
      </c>
      <c r="S39" s="105">
        <f t="shared" si="8"/>
        <v>100</v>
      </c>
      <c r="T39" s="106">
        <f t="shared" si="9"/>
        <v>5200</v>
      </c>
      <c r="U39" s="101">
        <f t="shared" si="10"/>
        <v>103.87070431627347</v>
      </c>
      <c r="V39" s="1"/>
    </row>
    <row r="40" spans="1:22" ht="12.75" customHeight="1">
      <c r="A40" s="1"/>
      <c r="B40" s="86" t="s">
        <v>9</v>
      </c>
      <c r="C40" s="25">
        <v>44</v>
      </c>
      <c r="D40" s="87">
        <f>C40*($I$21+I25+I19+$I$15)</f>
        <v>44</v>
      </c>
      <c r="E40" s="1"/>
      <c r="F40" s="1"/>
      <c r="G40" s="1"/>
      <c r="H40" s="1"/>
      <c r="I40" s="1"/>
      <c r="J40" s="1"/>
      <c r="K40" s="1"/>
      <c r="L40" s="1"/>
      <c r="M40" s="102" t="s">
        <v>21</v>
      </c>
      <c r="N40" s="95">
        <f t="shared" si="4"/>
        <v>333.33333333333331</v>
      </c>
      <c r="O40" s="95">
        <f t="shared" si="5"/>
        <v>5000</v>
      </c>
      <c r="P40" s="103">
        <f t="shared" si="6"/>
        <v>333.33333333333331</v>
      </c>
      <c r="Q40" s="103">
        <f t="shared" si="7"/>
        <v>5333.333333333333</v>
      </c>
      <c r="R40" s="104">
        <v>54</v>
      </c>
      <c r="S40" s="105">
        <f t="shared" si="8"/>
        <v>100</v>
      </c>
      <c r="T40" s="106">
        <f t="shared" si="9"/>
        <v>5400</v>
      </c>
      <c r="U40" s="101">
        <f t="shared" si="10"/>
        <v>101.88084722483417</v>
      </c>
      <c r="V40" s="1"/>
    </row>
    <row r="41" spans="1:22" ht="12.75" customHeight="1">
      <c r="A41" s="1"/>
      <c r="B41" s="25" t="s">
        <v>78</v>
      </c>
      <c r="C41" s="25">
        <v>100</v>
      </c>
      <c r="D41" s="87">
        <f>C41*($I$21+I26+I17+$I$15)</f>
        <v>100</v>
      </c>
      <c r="E41" s="1"/>
      <c r="F41" s="1"/>
      <c r="G41" s="1"/>
      <c r="H41" s="1"/>
      <c r="I41" s="1"/>
      <c r="J41" s="1"/>
      <c r="K41" s="1"/>
      <c r="L41" s="1"/>
      <c r="M41" s="102" t="s">
        <v>33</v>
      </c>
      <c r="N41" s="95">
        <f t="shared" si="4"/>
        <v>0</v>
      </c>
      <c r="O41" s="95">
        <f t="shared" si="5"/>
        <v>0</v>
      </c>
      <c r="P41" s="103">
        <f t="shared" si="6"/>
        <v>0</v>
      </c>
      <c r="Q41" s="103">
        <f t="shared" si="7"/>
        <v>0</v>
      </c>
      <c r="R41" s="104">
        <v>200</v>
      </c>
      <c r="S41" s="105">
        <f t="shared" si="8"/>
        <v>0</v>
      </c>
      <c r="T41" s="106">
        <f t="shared" si="9"/>
        <v>0</v>
      </c>
      <c r="U41" s="101">
        <f t="shared" si="10"/>
        <v>0</v>
      </c>
      <c r="V41" s="1"/>
    </row>
    <row r="42" spans="1:22" ht="12.75" customHeight="1">
      <c r="A42" s="1"/>
      <c r="B42" s="107" t="s">
        <v>67</v>
      </c>
      <c r="C42" s="25">
        <v>105</v>
      </c>
      <c r="D42" s="87">
        <f>C42*($I$21+I27+I18+$I$15)</f>
        <v>105</v>
      </c>
      <c r="E42" s="11"/>
      <c r="F42" s="11"/>
      <c r="G42" s="1"/>
      <c r="H42" s="1"/>
      <c r="I42" s="1"/>
      <c r="J42" s="1"/>
      <c r="K42" s="1"/>
      <c r="L42" s="1"/>
      <c r="M42" s="102" t="s">
        <v>80</v>
      </c>
      <c r="N42" s="95">
        <f t="shared" si="4"/>
        <v>0</v>
      </c>
      <c r="O42" s="95">
        <f t="shared" si="5"/>
        <v>0</v>
      </c>
      <c r="P42" s="103">
        <f t="shared" si="6"/>
        <v>0</v>
      </c>
      <c r="Q42" s="103">
        <f t="shared" si="7"/>
        <v>0</v>
      </c>
      <c r="R42" s="104">
        <v>208</v>
      </c>
      <c r="S42" s="105">
        <f t="shared" si="8"/>
        <v>0</v>
      </c>
      <c r="T42" s="106">
        <f t="shared" si="9"/>
        <v>0</v>
      </c>
      <c r="U42" s="101">
        <f t="shared" si="10"/>
        <v>0</v>
      </c>
      <c r="V42" s="1"/>
    </row>
    <row r="43" spans="1:22" ht="12.75" customHeight="1">
      <c r="A43" s="1"/>
      <c r="B43" s="108" t="s">
        <v>77</v>
      </c>
      <c r="C43" s="25">
        <v>110</v>
      </c>
      <c r="D43" s="87">
        <f>C43*($I$21+I28+I20+$I$15)</f>
        <v>110</v>
      </c>
      <c r="E43" s="1"/>
      <c r="F43" s="1"/>
      <c r="G43" s="1"/>
      <c r="H43" s="1"/>
      <c r="I43" s="1"/>
      <c r="J43" s="1"/>
      <c r="K43" s="1"/>
      <c r="L43" s="1"/>
      <c r="M43" s="102" t="s">
        <v>36</v>
      </c>
      <c r="N43" s="95">
        <f t="shared" si="4"/>
        <v>0</v>
      </c>
      <c r="O43" s="95">
        <f t="shared" si="5"/>
        <v>0</v>
      </c>
      <c r="P43" s="103">
        <f t="shared" si="6"/>
        <v>0</v>
      </c>
      <c r="Q43" s="103">
        <f t="shared" si="7"/>
        <v>0</v>
      </c>
      <c r="R43" s="104">
        <v>216</v>
      </c>
      <c r="S43" s="105">
        <f t="shared" si="8"/>
        <v>0</v>
      </c>
      <c r="T43" s="106">
        <f t="shared" si="9"/>
        <v>0</v>
      </c>
      <c r="U43" s="101">
        <f t="shared" si="10"/>
        <v>0</v>
      </c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02" t="s">
        <v>30</v>
      </c>
      <c r="N44" s="95">
        <f t="shared" si="4"/>
        <v>0</v>
      </c>
      <c r="O44" s="95">
        <f t="shared" si="5"/>
        <v>0</v>
      </c>
      <c r="P44" s="103">
        <f t="shared" si="6"/>
        <v>0</v>
      </c>
      <c r="Q44" s="103">
        <f t="shared" si="7"/>
        <v>0</v>
      </c>
      <c r="R44" s="104">
        <v>10</v>
      </c>
      <c r="S44" s="105">
        <f t="shared" si="8"/>
        <v>0</v>
      </c>
      <c r="T44" s="106">
        <f t="shared" si="9"/>
        <v>0</v>
      </c>
      <c r="U44" s="101">
        <f t="shared" si="10"/>
        <v>0</v>
      </c>
      <c r="V44" s="1"/>
    </row>
    <row r="45" spans="1:22" ht="12.75" customHeight="1" thickBot="1">
      <c r="A45" s="1"/>
      <c r="B45" s="191" t="s">
        <v>60</v>
      </c>
      <c r="C45" s="192"/>
      <c r="D45" s="192"/>
      <c r="E45" s="193"/>
      <c r="F45" s="11"/>
      <c r="G45" s="191" t="s">
        <v>61</v>
      </c>
      <c r="H45" s="192"/>
      <c r="I45" s="193"/>
      <c r="J45" s="1"/>
      <c r="K45" s="1"/>
      <c r="L45" s="1"/>
      <c r="M45" s="109" t="s">
        <v>31</v>
      </c>
      <c r="N45" s="95">
        <f t="shared" si="4"/>
        <v>0</v>
      </c>
      <c r="O45" s="110">
        <f t="shared" si="5"/>
        <v>0</v>
      </c>
      <c r="P45" s="111">
        <f t="shared" si="6"/>
        <v>0</v>
      </c>
      <c r="Q45" s="111">
        <f t="shared" si="7"/>
        <v>0</v>
      </c>
      <c r="R45" s="112">
        <v>30</v>
      </c>
      <c r="S45" s="113">
        <f t="shared" si="8"/>
        <v>0</v>
      </c>
      <c r="T45" s="114">
        <f t="shared" si="9"/>
        <v>0</v>
      </c>
      <c r="U45" s="101">
        <f t="shared" si="10"/>
        <v>0</v>
      </c>
      <c r="V45" s="1"/>
    </row>
    <row r="46" spans="1:22" ht="12.7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5" t="s">
        <v>62</v>
      </c>
      <c r="N46" s="95">
        <f>SUM(N37:N45)</f>
        <v>1000</v>
      </c>
      <c r="O46" s="116">
        <f>SUM(O37:O45)</f>
        <v>15000</v>
      </c>
      <c r="P46" s="116">
        <f t="shared" si="6"/>
        <v>1000</v>
      </c>
      <c r="Q46" s="117">
        <f t="shared" si="7"/>
        <v>16000</v>
      </c>
      <c r="R46" s="118"/>
      <c r="S46" s="119">
        <f>SUM(S37:S45)</f>
        <v>300</v>
      </c>
      <c r="T46" s="120">
        <f>SUM(T37:T45)</f>
        <v>15600</v>
      </c>
      <c r="U46" s="101">
        <f t="shared" si="10"/>
        <v>103.87070431627347</v>
      </c>
      <c r="V46" s="1"/>
    </row>
    <row r="47" spans="1:22" ht="12.75" customHeight="1" thickBot="1">
      <c r="A47" s="1"/>
      <c r="B47" s="121" t="s">
        <v>17</v>
      </c>
      <c r="C47" s="122" t="s">
        <v>63</v>
      </c>
      <c r="D47" s="122" t="s">
        <v>64</v>
      </c>
      <c r="E47" s="123" t="s">
        <v>65</v>
      </c>
      <c r="F47" s="124"/>
      <c r="G47" s="125" t="s">
        <v>19</v>
      </c>
      <c r="H47" s="126" t="s">
        <v>18</v>
      </c>
      <c r="I47" s="127" t="s">
        <v>66</v>
      </c>
      <c r="J47" s="1"/>
      <c r="K47" s="1"/>
      <c r="L47" s="1"/>
      <c r="M47" s="128" t="s">
        <v>7</v>
      </c>
      <c r="N47" s="129"/>
      <c r="O47" s="130"/>
      <c r="P47" s="131"/>
      <c r="Q47" s="131"/>
      <c r="R47" s="131"/>
      <c r="S47" s="131"/>
      <c r="T47" s="131"/>
      <c r="U47" s="101">
        <f t="shared" si="10"/>
        <v>0</v>
      </c>
      <c r="V47" s="1"/>
    </row>
    <row r="48" spans="1:22" ht="12.75" customHeight="1" thickTop="1">
      <c r="A48" s="1"/>
      <c r="B48" s="132" t="s">
        <v>6</v>
      </c>
      <c r="C48" s="133">
        <f t="shared" ref="C48:C54" si="11">C12*D37</f>
        <v>15000</v>
      </c>
      <c r="D48" s="29">
        <f>IF($I$11="剣",$D$36,0)</f>
        <v>1000</v>
      </c>
      <c r="E48" s="134">
        <f t="shared" ref="E48:E54" si="12">(C48+D48)/($C$55+$D$55)</f>
        <v>1</v>
      </c>
      <c r="F48" s="11"/>
      <c r="G48" s="135" t="s">
        <v>6</v>
      </c>
      <c r="H48" s="136">
        <f t="shared" ref="H48:H56" si="13">E12</f>
        <v>0</v>
      </c>
      <c r="I48" s="137">
        <f t="shared" ref="I48:I56" si="14">H48/$H$57</f>
        <v>0</v>
      </c>
      <c r="J48" s="1"/>
      <c r="K48" s="1"/>
      <c r="L48" s="1"/>
      <c r="M48" s="94" t="s">
        <v>57</v>
      </c>
      <c r="N48" s="95">
        <f t="shared" ref="N48:N56" si="15">$C$13*I48</f>
        <v>0</v>
      </c>
      <c r="O48" s="138">
        <f t="shared" ref="O48:O56" si="16">$C$49*I48</f>
        <v>0</v>
      </c>
      <c r="P48" s="139">
        <f t="shared" ref="P48:P56" si="17">$D$49*I48</f>
        <v>0</v>
      </c>
      <c r="Q48" s="139">
        <f t="shared" ref="Q48:Q56" si="18">O48+P48</f>
        <v>0</v>
      </c>
      <c r="R48" s="98">
        <v>10</v>
      </c>
      <c r="S48" s="99">
        <f t="shared" ref="S48:S56" si="19">H48*$E$49</f>
        <v>0</v>
      </c>
      <c r="T48" s="100">
        <f t="shared" ref="T48:T56" si="20">R48*S48</f>
        <v>0</v>
      </c>
      <c r="U48" s="101">
        <f t="shared" si="10"/>
        <v>0</v>
      </c>
      <c r="V48" s="1"/>
    </row>
    <row r="49" spans="1:22" ht="12.75" customHeight="1">
      <c r="A49" s="1"/>
      <c r="B49" s="132" t="s">
        <v>7</v>
      </c>
      <c r="C49" s="133">
        <f t="shared" si="11"/>
        <v>0</v>
      </c>
      <c r="D49" s="29">
        <f>IF($I$11="槍",$D$36,0)</f>
        <v>0</v>
      </c>
      <c r="E49" s="134">
        <f t="shared" si="12"/>
        <v>0</v>
      </c>
      <c r="F49" s="11"/>
      <c r="G49" s="135" t="s">
        <v>7</v>
      </c>
      <c r="H49" s="136">
        <f t="shared" si="13"/>
        <v>100</v>
      </c>
      <c r="I49" s="137">
        <f t="shared" si="14"/>
        <v>0.33333333333333331</v>
      </c>
      <c r="J49" s="1"/>
      <c r="K49" s="1"/>
      <c r="L49" s="11"/>
      <c r="M49" s="102" t="s">
        <v>58</v>
      </c>
      <c r="N49" s="95">
        <f t="shared" si="15"/>
        <v>0</v>
      </c>
      <c r="O49" s="95">
        <f t="shared" si="16"/>
        <v>0</v>
      </c>
      <c r="P49" s="103">
        <f t="shared" si="17"/>
        <v>0</v>
      </c>
      <c r="Q49" s="103">
        <f t="shared" si="18"/>
        <v>0</v>
      </c>
      <c r="R49" s="104">
        <v>40</v>
      </c>
      <c r="S49" s="105">
        <f t="shared" si="19"/>
        <v>0</v>
      </c>
      <c r="T49" s="106">
        <f t="shared" si="20"/>
        <v>0</v>
      </c>
      <c r="U49" s="101">
        <f t="shared" si="10"/>
        <v>0</v>
      </c>
      <c r="V49" s="1"/>
    </row>
    <row r="50" spans="1:22" ht="12.75" customHeight="1">
      <c r="A50" s="1"/>
      <c r="B50" s="132" t="s">
        <v>8</v>
      </c>
      <c r="C50" s="133">
        <f t="shared" si="11"/>
        <v>0</v>
      </c>
      <c r="D50" s="29">
        <f>IF($I$11="弓",$D$36,0)</f>
        <v>0</v>
      </c>
      <c r="E50" s="134">
        <f t="shared" si="12"/>
        <v>0</v>
      </c>
      <c r="F50" s="11"/>
      <c r="G50" s="135" t="s">
        <v>8</v>
      </c>
      <c r="H50" s="136">
        <f t="shared" si="13"/>
        <v>100</v>
      </c>
      <c r="I50" s="137">
        <f t="shared" si="14"/>
        <v>0.33333333333333331</v>
      </c>
      <c r="J50" s="1"/>
      <c r="K50" s="1"/>
      <c r="L50" s="11"/>
      <c r="M50" s="102" t="s">
        <v>59</v>
      </c>
      <c r="N50" s="95">
        <f t="shared" si="15"/>
        <v>0</v>
      </c>
      <c r="O50" s="95">
        <f t="shared" si="16"/>
        <v>0</v>
      </c>
      <c r="P50" s="103">
        <f t="shared" si="17"/>
        <v>0</v>
      </c>
      <c r="Q50" s="103">
        <f t="shared" si="18"/>
        <v>0</v>
      </c>
      <c r="R50" s="104">
        <v>58</v>
      </c>
      <c r="S50" s="105">
        <f t="shared" si="19"/>
        <v>0</v>
      </c>
      <c r="T50" s="106">
        <f t="shared" si="20"/>
        <v>0</v>
      </c>
      <c r="U50" s="101">
        <f t="shared" si="10"/>
        <v>0</v>
      </c>
      <c r="V50" s="1"/>
    </row>
    <row r="51" spans="1:22" ht="12.75" customHeight="1">
      <c r="A51" s="1"/>
      <c r="B51" s="132" t="s">
        <v>9</v>
      </c>
      <c r="C51" s="133">
        <f t="shared" si="11"/>
        <v>0</v>
      </c>
      <c r="D51" s="29">
        <f>IF($I$11="騎馬",$D$36,0)</f>
        <v>0</v>
      </c>
      <c r="E51" s="134">
        <f t="shared" si="12"/>
        <v>0</v>
      </c>
      <c r="F51" s="11"/>
      <c r="G51" s="135" t="s">
        <v>9</v>
      </c>
      <c r="H51" s="136">
        <f t="shared" si="13"/>
        <v>100</v>
      </c>
      <c r="I51" s="137">
        <f t="shared" si="14"/>
        <v>0.33333333333333331</v>
      </c>
      <c r="J51" s="1"/>
      <c r="K51" s="1"/>
      <c r="L51" s="1"/>
      <c r="M51" s="102" t="s">
        <v>21</v>
      </c>
      <c r="N51" s="95">
        <f t="shared" si="15"/>
        <v>0</v>
      </c>
      <c r="O51" s="95">
        <f t="shared" si="16"/>
        <v>0</v>
      </c>
      <c r="P51" s="103">
        <f t="shared" si="17"/>
        <v>0</v>
      </c>
      <c r="Q51" s="103">
        <f t="shared" si="18"/>
        <v>0</v>
      </c>
      <c r="R51" s="104">
        <v>28</v>
      </c>
      <c r="S51" s="105">
        <f t="shared" si="19"/>
        <v>0</v>
      </c>
      <c r="T51" s="106">
        <f t="shared" si="20"/>
        <v>0</v>
      </c>
      <c r="U51" s="101">
        <f t="shared" si="10"/>
        <v>0</v>
      </c>
      <c r="V51" s="1"/>
    </row>
    <row r="52" spans="1:22" ht="12.75" customHeight="1">
      <c r="A52" s="1"/>
      <c r="B52" s="132" t="s">
        <v>78</v>
      </c>
      <c r="C52" s="133">
        <f t="shared" si="11"/>
        <v>0</v>
      </c>
      <c r="D52" s="140"/>
      <c r="E52" s="134">
        <f t="shared" si="12"/>
        <v>0</v>
      </c>
      <c r="F52" s="11"/>
      <c r="G52" s="135" t="s">
        <v>10</v>
      </c>
      <c r="H52" s="136">
        <f t="shared" si="13"/>
        <v>0</v>
      </c>
      <c r="I52" s="137">
        <f t="shared" si="14"/>
        <v>0</v>
      </c>
      <c r="J52" s="1"/>
      <c r="K52" s="1"/>
      <c r="L52" s="1"/>
      <c r="M52" s="102" t="s">
        <v>33</v>
      </c>
      <c r="N52" s="95">
        <f t="shared" si="15"/>
        <v>0</v>
      </c>
      <c r="O52" s="95">
        <f t="shared" si="16"/>
        <v>0</v>
      </c>
      <c r="P52" s="103">
        <f t="shared" si="17"/>
        <v>0</v>
      </c>
      <c r="Q52" s="103">
        <f t="shared" si="18"/>
        <v>0</v>
      </c>
      <c r="R52" s="104">
        <v>100</v>
      </c>
      <c r="S52" s="105">
        <f t="shared" si="19"/>
        <v>0</v>
      </c>
      <c r="T52" s="106">
        <f t="shared" si="20"/>
        <v>0</v>
      </c>
      <c r="U52" s="101">
        <f t="shared" si="10"/>
        <v>0</v>
      </c>
      <c r="V52" s="1"/>
    </row>
    <row r="53" spans="1:22" ht="12.75" customHeight="1">
      <c r="A53" s="1"/>
      <c r="B53" s="132" t="s">
        <v>67</v>
      </c>
      <c r="C53" s="133">
        <f t="shared" si="11"/>
        <v>0</v>
      </c>
      <c r="D53" s="140"/>
      <c r="E53" s="134">
        <f t="shared" si="12"/>
        <v>0</v>
      </c>
      <c r="F53" s="11"/>
      <c r="G53" s="135" t="s">
        <v>11</v>
      </c>
      <c r="H53" s="136">
        <f t="shared" si="13"/>
        <v>0</v>
      </c>
      <c r="I53" s="137">
        <f t="shared" si="14"/>
        <v>0</v>
      </c>
      <c r="J53" s="1"/>
      <c r="K53" s="1"/>
      <c r="L53" s="1"/>
      <c r="M53" s="102" t="s">
        <v>81</v>
      </c>
      <c r="N53" s="95">
        <f t="shared" si="15"/>
        <v>0</v>
      </c>
      <c r="O53" s="95">
        <f t="shared" si="16"/>
        <v>0</v>
      </c>
      <c r="P53" s="103">
        <f t="shared" si="17"/>
        <v>0</v>
      </c>
      <c r="Q53" s="103">
        <f t="shared" si="18"/>
        <v>0</v>
      </c>
      <c r="R53" s="104">
        <v>145</v>
      </c>
      <c r="S53" s="105">
        <f t="shared" si="19"/>
        <v>0</v>
      </c>
      <c r="T53" s="106">
        <f t="shared" si="20"/>
        <v>0</v>
      </c>
      <c r="U53" s="101">
        <f t="shared" si="10"/>
        <v>0</v>
      </c>
      <c r="V53" s="1"/>
    </row>
    <row r="54" spans="1:22" ht="12.75" customHeight="1">
      <c r="A54" s="1"/>
      <c r="B54" s="132" t="s">
        <v>77</v>
      </c>
      <c r="C54" s="133">
        <f t="shared" si="11"/>
        <v>0</v>
      </c>
      <c r="D54" s="140"/>
      <c r="E54" s="134">
        <f t="shared" si="12"/>
        <v>0</v>
      </c>
      <c r="F54" s="11"/>
      <c r="G54" s="135" t="s">
        <v>12</v>
      </c>
      <c r="H54" s="136">
        <f t="shared" si="13"/>
        <v>0</v>
      </c>
      <c r="I54" s="137">
        <f t="shared" si="14"/>
        <v>0</v>
      </c>
      <c r="J54" s="1"/>
      <c r="K54" s="1"/>
      <c r="L54" s="1"/>
      <c r="M54" s="102" t="s">
        <v>36</v>
      </c>
      <c r="N54" s="95">
        <f t="shared" si="15"/>
        <v>0</v>
      </c>
      <c r="O54" s="95">
        <f t="shared" si="16"/>
        <v>0</v>
      </c>
      <c r="P54" s="103">
        <f t="shared" si="17"/>
        <v>0</v>
      </c>
      <c r="Q54" s="103">
        <f t="shared" si="18"/>
        <v>0</v>
      </c>
      <c r="R54" s="104">
        <v>70</v>
      </c>
      <c r="S54" s="105">
        <f t="shared" si="19"/>
        <v>0</v>
      </c>
      <c r="T54" s="106">
        <f t="shared" si="20"/>
        <v>0</v>
      </c>
      <c r="U54" s="101">
        <f t="shared" si="10"/>
        <v>0</v>
      </c>
      <c r="V54" s="1"/>
    </row>
    <row r="55" spans="1:22" ht="12.75" customHeight="1" thickBot="1">
      <c r="A55" s="1"/>
      <c r="B55" s="141"/>
      <c r="C55" s="142">
        <f>SUM(C48:C54)</f>
        <v>15000</v>
      </c>
      <c r="D55" s="142">
        <f>SUM(D48:D54)</f>
        <v>1000</v>
      </c>
      <c r="E55" s="143">
        <f>SUM(E48:E54)</f>
        <v>1</v>
      </c>
      <c r="F55" s="11"/>
      <c r="G55" s="135" t="s">
        <v>30</v>
      </c>
      <c r="H55" s="136">
        <f t="shared" si="13"/>
        <v>0</v>
      </c>
      <c r="I55" s="137">
        <f t="shared" si="14"/>
        <v>0</v>
      </c>
      <c r="J55" s="1"/>
      <c r="K55" s="1"/>
      <c r="L55" s="1"/>
      <c r="M55" s="102" t="s">
        <v>30</v>
      </c>
      <c r="N55" s="95">
        <f t="shared" si="15"/>
        <v>0</v>
      </c>
      <c r="O55" s="95">
        <f t="shared" si="16"/>
        <v>0</v>
      </c>
      <c r="P55" s="103">
        <f t="shared" si="17"/>
        <v>0</v>
      </c>
      <c r="Q55" s="103">
        <f t="shared" si="18"/>
        <v>0</v>
      </c>
      <c r="R55" s="104">
        <v>10</v>
      </c>
      <c r="S55" s="105">
        <f t="shared" si="19"/>
        <v>0</v>
      </c>
      <c r="T55" s="106">
        <f t="shared" si="20"/>
        <v>0</v>
      </c>
      <c r="U55" s="101">
        <f t="shared" si="10"/>
        <v>0</v>
      </c>
      <c r="V55" s="1"/>
    </row>
    <row r="56" spans="1:22" ht="12.75" customHeight="1" thickBot="1">
      <c r="A56" s="1"/>
      <c r="B56" s="11"/>
      <c r="C56" s="11"/>
      <c r="D56" s="11"/>
      <c r="E56" s="11"/>
      <c r="F56" s="11"/>
      <c r="G56" s="135" t="s">
        <v>31</v>
      </c>
      <c r="H56" s="136">
        <f t="shared" si="13"/>
        <v>0</v>
      </c>
      <c r="I56" s="137">
        <f t="shared" si="14"/>
        <v>0</v>
      </c>
      <c r="J56" s="1"/>
      <c r="K56" s="1"/>
      <c r="L56" s="1"/>
      <c r="M56" s="144" t="s">
        <v>31</v>
      </c>
      <c r="N56" s="95">
        <f t="shared" si="15"/>
        <v>0</v>
      </c>
      <c r="O56" s="110">
        <f t="shared" si="16"/>
        <v>0</v>
      </c>
      <c r="P56" s="111">
        <f t="shared" si="17"/>
        <v>0</v>
      </c>
      <c r="Q56" s="111">
        <f t="shared" si="18"/>
        <v>0</v>
      </c>
      <c r="R56" s="112">
        <v>10</v>
      </c>
      <c r="S56" s="113">
        <f t="shared" si="19"/>
        <v>0</v>
      </c>
      <c r="T56" s="114">
        <f t="shared" si="20"/>
        <v>0</v>
      </c>
      <c r="U56" s="101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1"/>
      <c r="F57" s="11"/>
      <c r="G57" s="145" t="s">
        <v>39</v>
      </c>
      <c r="H57" s="146">
        <f>SUM(H48:H56)</f>
        <v>300</v>
      </c>
      <c r="I57" s="147">
        <f>SUM(I48:I56)</f>
        <v>1</v>
      </c>
      <c r="J57" s="1"/>
      <c r="K57" s="1"/>
      <c r="L57" s="1"/>
      <c r="M57" s="115"/>
      <c r="N57" s="95"/>
      <c r="O57" s="116">
        <f>SUM(O48:O56)</f>
        <v>0</v>
      </c>
      <c r="P57" s="116">
        <f>SUM(P48:P56)</f>
        <v>0</v>
      </c>
      <c r="Q57" s="117">
        <f>SUM(Q47:Q56)</f>
        <v>0</v>
      </c>
      <c r="R57" s="118"/>
      <c r="S57" s="119">
        <f>SUM(S48:S56)</f>
        <v>0</v>
      </c>
      <c r="T57" s="120">
        <f>SUM(T47:T56)</f>
        <v>0</v>
      </c>
      <c r="U57" s="101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8" t="s">
        <v>8</v>
      </c>
      <c r="N58" s="129"/>
      <c r="O58" s="148"/>
      <c r="P58" s="131"/>
      <c r="Q58" s="131"/>
      <c r="R58" s="131"/>
      <c r="S58" s="131"/>
      <c r="T58" s="131"/>
      <c r="U58" s="101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4" t="s">
        <v>57</v>
      </c>
      <c r="N59" s="95">
        <f t="shared" ref="N59:N67" si="21">$C$14*I48</f>
        <v>0</v>
      </c>
      <c r="O59" s="149">
        <f t="shared" ref="O59:O67" si="22">$C$50*I48</f>
        <v>0</v>
      </c>
      <c r="P59" s="149">
        <f t="shared" ref="P59:P67" si="23">$D$50*I48</f>
        <v>0</v>
      </c>
      <c r="Q59" s="150">
        <f t="shared" ref="Q59:Q67" si="24">O59+P59</f>
        <v>0</v>
      </c>
      <c r="R59" s="98">
        <v>10</v>
      </c>
      <c r="S59" s="99">
        <f t="shared" ref="S59:S67" si="25">H48*$E$50</f>
        <v>0</v>
      </c>
      <c r="T59" s="100">
        <f t="shared" ref="T59:T67" si="26">R59*S59</f>
        <v>0</v>
      </c>
      <c r="U59" s="101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02" t="s">
        <v>58</v>
      </c>
      <c r="N60" s="95">
        <f t="shared" si="21"/>
        <v>0</v>
      </c>
      <c r="O60" s="149">
        <f t="shared" si="22"/>
        <v>0</v>
      </c>
      <c r="P60" s="149">
        <f t="shared" si="23"/>
        <v>0</v>
      </c>
      <c r="Q60" s="151">
        <f t="shared" si="24"/>
        <v>0</v>
      </c>
      <c r="R60" s="104">
        <v>25</v>
      </c>
      <c r="S60" s="105">
        <f t="shared" si="25"/>
        <v>0</v>
      </c>
      <c r="T60" s="106">
        <f t="shared" si="26"/>
        <v>0</v>
      </c>
      <c r="U60" s="101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02" t="s">
        <v>59</v>
      </c>
      <c r="N61" s="95">
        <f t="shared" si="21"/>
        <v>0</v>
      </c>
      <c r="O61" s="149">
        <f t="shared" si="22"/>
        <v>0</v>
      </c>
      <c r="P61" s="149">
        <f t="shared" si="23"/>
        <v>0</v>
      </c>
      <c r="Q61" s="151">
        <f t="shared" si="24"/>
        <v>0</v>
      </c>
      <c r="R61" s="104">
        <v>42</v>
      </c>
      <c r="S61" s="105">
        <f t="shared" si="25"/>
        <v>0</v>
      </c>
      <c r="T61" s="106">
        <f t="shared" si="26"/>
        <v>0</v>
      </c>
      <c r="U61" s="101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02" t="s">
        <v>21</v>
      </c>
      <c r="N62" s="95">
        <f t="shared" si="21"/>
        <v>0</v>
      </c>
      <c r="O62" s="149">
        <f t="shared" si="22"/>
        <v>0</v>
      </c>
      <c r="P62" s="149">
        <f t="shared" si="23"/>
        <v>0</v>
      </c>
      <c r="Q62" s="151">
        <f t="shared" si="24"/>
        <v>0</v>
      </c>
      <c r="R62" s="104">
        <v>60</v>
      </c>
      <c r="S62" s="105">
        <f t="shared" si="25"/>
        <v>0</v>
      </c>
      <c r="T62" s="106">
        <f t="shared" si="26"/>
        <v>0</v>
      </c>
      <c r="U62" s="101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02" t="s">
        <v>33</v>
      </c>
      <c r="N63" s="95">
        <f t="shared" si="21"/>
        <v>0</v>
      </c>
      <c r="O63" s="149">
        <f t="shared" si="22"/>
        <v>0</v>
      </c>
      <c r="P63" s="149">
        <f t="shared" si="23"/>
        <v>0</v>
      </c>
      <c r="Q63" s="151">
        <f t="shared" si="24"/>
        <v>0</v>
      </c>
      <c r="R63" s="104">
        <v>63</v>
      </c>
      <c r="S63" s="105">
        <f t="shared" si="25"/>
        <v>0</v>
      </c>
      <c r="T63" s="106">
        <f t="shared" si="26"/>
        <v>0</v>
      </c>
      <c r="U63" s="101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02" t="s">
        <v>81</v>
      </c>
      <c r="N64" s="95">
        <f t="shared" si="21"/>
        <v>0</v>
      </c>
      <c r="O64" s="149">
        <f t="shared" si="22"/>
        <v>0</v>
      </c>
      <c r="P64" s="149">
        <f t="shared" si="23"/>
        <v>0</v>
      </c>
      <c r="Q64" s="151">
        <f t="shared" si="24"/>
        <v>0</v>
      </c>
      <c r="R64" s="104">
        <v>105</v>
      </c>
      <c r="S64" s="105">
        <f t="shared" si="25"/>
        <v>0</v>
      </c>
      <c r="T64" s="106">
        <f t="shared" si="26"/>
        <v>0</v>
      </c>
      <c r="U64" s="101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02" t="s">
        <v>36</v>
      </c>
      <c r="N65" s="95">
        <f t="shared" si="21"/>
        <v>0</v>
      </c>
      <c r="O65" s="149">
        <f t="shared" si="22"/>
        <v>0</v>
      </c>
      <c r="P65" s="149">
        <f t="shared" si="23"/>
        <v>0</v>
      </c>
      <c r="Q65" s="151">
        <f t="shared" si="24"/>
        <v>0</v>
      </c>
      <c r="R65" s="104">
        <v>150</v>
      </c>
      <c r="S65" s="105">
        <f t="shared" si="25"/>
        <v>0</v>
      </c>
      <c r="T65" s="106">
        <f t="shared" si="26"/>
        <v>0</v>
      </c>
      <c r="U65" s="101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02" t="s">
        <v>30</v>
      </c>
      <c r="N66" s="95">
        <f t="shared" si="21"/>
        <v>0</v>
      </c>
      <c r="O66" s="149">
        <f t="shared" si="22"/>
        <v>0</v>
      </c>
      <c r="P66" s="149">
        <f t="shared" si="23"/>
        <v>0</v>
      </c>
      <c r="Q66" s="151">
        <f t="shared" si="24"/>
        <v>0</v>
      </c>
      <c r="R66" s="104">
        <v>5</v>
      </c>
      <c r="S66" s="105">
        <f t="shared" si="25"/>
        <v>0</v>
      </c>
      <c r="T66" s="106">
        <f t="shared" si="26"/>
        <v>0</v>
      </c>
      <c r="U66" s="101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9" t="s">
        <v>31</v>
      </c>
      <c r="N67" s="95">
        <f t="shared" si="21"/>
        <v>0</v>
      </c>
      <c r="O67" s="149">
        <f t="shared" si="22"/>
        <v>0</v>
      </c>
      <c r="P67" s="149">
        <f t="shared" si="23"/>
        <v>0</v>
      </c>
      <c r="Q67" s="152">
        <f t="shared" si="24"/>
        <v>0</v>
      </c>
      <c r="R67" s="112">
        <v>40</v>
      </c>
      <c r="S67" s="113">
        <f t="shared" si="25"/>
        <v>0</v>
      </c>
      <c r="T67" s="114">
        <f t="shared" si="26"/>
        <v>0</v>
      </c>
      <c r="U67" s="101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5"/>
      <c r="N68" s="95"/>
      <c r="O68" s="153">
        <f>SUM(O59:O67)</f>
        <v>0</v>
      </c>
      <c r="P68" s="153">
        <f>SUM(P59:P67)</f>
        <v>0</v>
      </c>
      <c r="Q68" s="154">
        <f>SUM(Q59:Q67)</f>
        <v>0</v>
      </c>
      <c r="R68" s="155"/>
      <c r="S68" s="156">
        <f>SUM(S59:S67)</f>
        <v>0</v>
      </c>
      <c r="T68" s="157">
        <f>SUM(T58:T67)</f>
        <v>0</v>
      </c>
      <c r="U68" s="101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8"/>
      <c r="L69" s="1"/>
      <c r="M69" s="128" t="s">
        <v>21</v>
      </c>
      <c r="N69" s="159"/>
      <c r="O69" s="160"/>
      <c r="P69" s="161"/>
      <c r="Q69" s="161"/>
      <c r="R69" s="161"/>
      <c r="S69" s="161"/>
      <c r="T69" s="161"/>
      <c r="U69" s="101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8"/>
      <c r="L70" s="1"/>
      <c r="M70" s="94" t="s">
        <v>57</v>
      </c>
      <c r="N70" s="95">
        <f t="shared" ref="N70:N78" si="27">$C$15*I48</f>
        <v>0</v>
      </c>
      <c r="O70" s="149">
        <f t="shared" ref="O70:O78" si="28">$C$51*I48</f>
        <v>0</v>
      </c>
      <c r="P70" s="149">
        <f t="shared" ref="P70:P78" si="29">$D$51*I48</f>
        <v>0</v>
      </c>
      <c r="Q70" s="150">
        <f t="shared" ref="Q70:Q78" si="30">O70+P70</f>
        <v>0</v>
      </c>
      <c r="R70" s="98">
        <v>10</v>
      </c>
      <c r="S70" s="99">
        <f t="shared" ref="S70:S78" si="31">H48*$E$51</f>
        <v>0</v>
      </c>
      <c r="T70" s="100">
        <f t="shared" ref="T70:T78" si="32">R70*S70</f>
        <v>0</v>
      </c>
      <c r="U70" s="101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8"/>
      <c r="L71" s="1"/>
      <c r="M71" s="102" t="s">
        <v>58</v>
      </c>
      <c r="N71" s="95">
        <f t="shared" si="27"/>
        <v>0</v>
      </c>
      <c r="O71" s="149">
        <f t="shared" si="28"/>
        <v>0</v>
      </c>
      <c r="P71" s="149">
        <f t="shared" si="29"/>
        <v>0</v>
      </c>
      <c r="Q71" s="151">
        <f t="shared" si="30"/>
        <v>0</v>
      </c>
      <c r="R71" s="104">
        <v>55</v>
      </c>
      <c r="S71" s="105">
        <f t="shared" si="31"/>
        <v>0</v>
      </c>
      <c r="T71" s="106">
        <f t="shared" si="32"/>
        <v>0</v>
      </c>
      <c r="U71" s="101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8"/>
      <c r="L72" s="1"/>
      <c r="M72" s="102" t="s">
        <v>59</v>
      </c>
      <c r="N72" s="95">
        <f t="shared" si="27"/>
        <v>0</v>
      </c>
      <c r="O72" s="149">
        <f t="shared" si="28"/>
        <v>0</v>
      </c>
      <c r="P72" s="149">
        <f t="shared" si="29"/>
        <v>0</v>
      </c>
      <c r="Q72" s="151">
        <f t="shared" si="30"/>
        <v>0</v>
      </c>
      <c r="R72" s="104">
        <v>26</v>
      </c>
      <c r="S72" s="105">
        <f t="shared" si="31"/>
        <v>0</v>
      </c>
      <c r="T72" s="106">
        <f t="shared" si="32"/>
        <v>0</v>
      </c>
      <c r="U72" s="101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102" t="s">
        <v>21</v>
      </c>
      <c r="N73" s="95">
        <f t="shared" si="27"/>
        <v>0</v>
      </c>
      <c r="O73" s="149">
        <f t="shared" si="28"/>
        <v>0</v>
      </c>
      <c r="P73" s="149">
        <f t="shared" si="29"/>
        <v>0</v>
      </c>
      <c r="Q73" s="151">
        <f t="shared" si="30"/>
        <v>0</v>
      </c>
      <c r="R73" s="104">
        <v>44</v>
      </c>
      <c r="S73" s="105">
        <f t="shared" si="31"/>
        <v>0</v>
      </c>
      <c r="T73" s="106">
        <f t="shared" si="32"/>
        <v>0</v>
      </c>
      <c r="U73" s="101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102" t="s">
        <v>33</v>
      </c>
      <c r="N74" s="95">
        <f t="shared" si="27"/>
        <v>0</v>
      </c>
      <c r="O74" s="149">
        <f t="shared" si="28"/>
        <v>0</v>
      </c>
      <c r="P74" s="149">
        <f t="shared" si="29"/>
        <v>0</v>
      </c>
      <c r="Q74" s="151">
        <f t="shared" si="30"/>
        <v>0</v>
      </c>
      <c r="R74" s="104">
        <v>137</v>
      </c>
      <c r="S74" s="105">
        <f t="shared" si="31"/>
        <v>0</v>
      </c>
      <c r="T74" s="106">
        <f t="shared" si="32"/>
        <v>0</v>
      </c>
      <c r="U74" s="101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102" t="s">
        <v>81</v>
      </c>
      <c r="N75" s="95">
        <f t="shared" si="27"/>
        <v>0</v>
      </c>
      <c r="O75" s="149">
        <f t="shared" si="28"/>
        <v>0</v>
      </c>
      <c r="P75" s="149">
        <f t="shared" si="29"/>
        <v>0</v>
      </c>
      <c r="Q75" s="151">
        <f t="shared" si="30"/>
        <v>0</v>
      </c>
      <c r="R75" s="104">
        <v>65</v>
      </c>
      <c r="S75" s="105">
        <f t="shared" si="31"/>
        <v>0</v>
      </c>
      <c r="T75" s="106">
        <f t="shared" si="32"/>
        <v>0</v>
      </c>
      <c r="U75" s="101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02" t="s">
        <v>36</v>
      </c>
      <c r="N76" s="95">
        <f t="shared" si="27"/>
        <v>0</v>
      </c>
      <c r="O76" s="149">
        <f t="shared" si="28"/>
        <v>0</v>
      </c>
      <c r="P76" s="149">
        <f t="shared" si="29"/>
        <v>0</v>
      </c>
      <c r="Q76" s="151">
        <f t="shared" si="30"/>
        <v>0</v>
      </c>
      <c r="R76" s="104">
        <v>110</v>
      </c>
      <c r="S76" s="105">
        <f t="shared" si="31"/>
        <v>0</v>
      </c>
      <c r="T76" s="106">
        <f t="shared" si="32"/>
        <v>0</v>
      </c>
      <c r="U76" s="101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02" t="s">
        <v>30</v>
      </c>
      <c r="N77" s="95">
        <f t="shared" si="27"/>
        <v>0</v>
      </c>
      <c r="O77" s="149">
        <f t="shared" si="28"/>
        <v>0</v>
      </c>
      <c r="P77" s="149">
        <f t="shared" si="29"/>
        <v>0</v>
      </c>
      <c r="Q77" s="151">
        <f t="shared" si="30"/>
        <v>0</v>
      </c>
      <c r="R77" s="104">
        <v>5</v>
      </c>
      <c r="S77" s="105">
        <f t="shared" si="31"/>
        <v>0</v>
      </c>
      <c r="T77" s="106">
        <f t="shared" si="32"/>
        <v>0</v>
      </c>
      <c r="U77" s="101">
        <f t="shared" si="10"/>
        <v>0</v>
      </c>
      <c r="V77" s="1"/>
    </row>
    <row r="78" spans="1:22" ht="12.75" customHeight="1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9" t="s">
        <v>31</v>
      </c>
      <c r="N78" s="95">
        <f t="shared" si="27"/>
        <v>0</v>
      </c>
      <c r="O78" s="149">
        <f t="shared" si="28"/>
        <v>0</v>
      </c>
      <c r="P78" s="149">
        <f t="shared" si="29"/>
        <v>0</v>
      </c>
      <c r="Q78" s="152">
        <f t="shared" si="30"/>
        <v>0</v>
      </c>
      <c r="R78" s="112">
        <v>20</v>
      </c>
      <c r="S78" s="113">
        <f t="shared" si="31"/>
        <v>0</v>
      </c>
      <c r="T78" s="114">
        <f t="shared" si="32"/>
        <v>0</v>
      </c>
      <c r="U78" s="101">
        <f t="shared" si="10"/>
        <v>0</v>
      </c>
      <c r="V78" s="1"/>
    </row>
    <row r="79" spans="1:22" ht="12.75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62"/>
      <c r="N79" s="163"/>
      <c r="O79" s="164">
        <f>SUM(O70:O78)</f>
        <v>0</v>
      </c>
      <c r="P79" s="164">
        <f>SUM(P70:P78)</f>
        <v>0</v>
      </c>
      <c r="Q79" s="164">
        <f>SUM(Q70:Q78)</f>
        <v>0</v>
      </c>
      <c r="R79" s="164"/>
      <c r="S79" s="164">
        <f>SUM(S70:S78)</f>
        <v>0</v>
      </c>
      <c r="T79" s="164">
        <f>SUM(T69:T78)</f>
        <v>0</v>
      </c>
      <c r="U79" s="101">
        <f t="shared" si="10"/>
        <v>0</v>
      </c>
      <c r="V79" s="1"/>
    </row>
    <row r="80" spans="1:22" ht="12.75" customHeight="1" thickBo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6"/>
      <c r="L80" s="165"/>
      <c r="M80" s="167" t="s">
        <v>33</v>
      </c>
      <c r="N80" s="159"/>
      <c r="O80" s="168"/>
      <c r="P80" s="169"/>
      <c r="Q80" s="169"/>
      <c r="R80" s="169"/>
      <c r="S80" s="169"/>
      <c r="T80" s="169"/>
      <c r="U80" s="101">
        <f t="shared" si="10"/>
        <v>0</v>
      </c>
      <c r="V80" s="165"/>
    </row>
    <row r="81" spans="1:22" ht="12.75" customHeight="1" thickTop="1" thickBo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5"/>
      <c r="M81" s="94" t="s">
        <v>57</v>
      </c>
      <c r="N81" s="95">
        <f t="shared" ref="N81:N89" si="33">$C$16*I48</f>
        <v>0</v>
      </c>
      <c r="O81" s="138">
        <f t="shared" ref="O81:O89" si="34">$C$52*I48</f>
        <v>0</v>
      </c>
      <c r="P81" s="170"/>
      <c r="Q81" s="171">
        <f t="shared" ref="Q81:Q89" si="35">O81</f>
        <v>0</v>
      </c>
      <c r="R81" s="98">
        <v>10</v>
      </c>
      <c r="S81" s="99">
        <f t="shared" ref="S81:S89" si="36">H48*$E$52</f>
        <v>0</v>
      </c>
      <c r="T81" s="171">
        <f t="shared" ref="T81:T89" si="37">R81*S81</f>
        <v>0</v>
      </c>
      <c r="U81" s="101">
        <f t="shared" si="10"/>
        <v>0</v>
      </c>
      <c r="V81" s="165"/>
    </row>
    <row r="82" spans="1:22" ht="12.75" customHeight="1" thickTop="1" thickBo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6"/>
      <c r="L82" s="165"/>
      <c r="M82" s="102" t="s">
        <v>58</v>
      </c>
      <c r="N82" s="95">
        <f t="shared" si="33"/>
        <v>0</v>
      </c>
      <c r="O82" s="96">
        <f t="shared" si="34"/>
        <v>0</v>
      </c>
      <c r="P82" s="170"/>
      <c r="Q82" s="171">
        <f t="shared" si="35"/>
        <v>0</v>
      </c>
      <c r="R82" s="104">
        <v>40</v>
      </c>
      <c r="S82" s="99">
        <f t="shared" si="36"/>
        <v>0</v>
      </c>
      <c r="T82" s="171">
        <f t="shared" si="37"/>
        <v>0</v>
      </c>
      <c r="U82" s="101">
        <f t="shared" si="10"/>
        <v>0</v>
      </c>
      <c r="V82" s="165"/>
    </row>
    <row r="83" spans="1:22" ht="12.75" customHeight="1" thickTop="1" thickBo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6"/>
      <c r="L83" s="165"/>
      <c r="M83" s="102" t="s">
        <v>59</v>
      </c>
      <c r="N83" s="95">
        <f t="shared" si="33"/>
        <v>0</v>
      </c>
      <c r="O83" s="96">
        <f t="shared" si="34"/>
        <v>0</v>
      </c>
      <c r="P83" s="170"/>
      <c r="Q83" s="171">
        <f t="shared" si="35"/>
        <v>0</v>
      </c>
      <c r="R83" s="104">
        <v>58</v>
      </c>
      <c r="S83" s="99">
        <f t="shared" si="36"/>
        <v>0</v>
      </c>
      <c r="T83" s="171">
        <f t="shared" si="37"/>
        <v>0</v>
      </c>
      <c r="U83" s="101">
        <f t="shared" si="10"/>
        <v>0</v>
      </c>
      <c r="V83" s="165"/>
    </row>
    <row r="84" spans="1:22" ht="12.75" customHeight="1" thickTop="1" thickBo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6"/>
      <c r="L84" s="165"/>
      <c r="M84" s="102" t="s">
        <v>21</v>
      </c>
      <c r="N84" s="95">
        <f t="shared" si="33"/>
        <v>0</v>
      </c>
      <c r="O84" s="96">
        <f t="shared" si="34"/>
        <v>0</v>
      </c>
      <c r="P84" s="170"/>
      <c r="Q84" s="171">
        <f t="shared" si="35"/>
        <v>0</v>
      </c>
      <c r="R84" s="104">
        <v>28</v>
      </c>
      <c r="S84" s="99">
        <f t="shared" si="36"/>
        <v>0</v>
      </c>
      <c r="T84" s="171">
        <f t="shared" si="37"/>
        <v>0</v>
      </c>
      <c r="U84" s="101">
        <f t="shared" si="10"/>
        <v>0</v>
      </c>
      <c r="V84" s="165"/>
    </row>
    <row r="85" spans="1:22" ht="12.75" customHeight="1" thickTop="1" thickBo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6"/>
      <c r="L85" s="165"/>
      <c r="M85" s="102" t="s">
        <v>33</v>
      </c>
      <c r="N85" s="95">
        <f t="shared" si="33"/>
        <v>0</v>
      </c>
      <c r="O85" s="96">
        <f t="shared" si="34"/>
        <v>0</v>
      </c>
      <c r="P85" s="170"/>
      <c r="Q85" s="171">
        <f t="shared" si="35"/>
        <v>0</v>
      </c>
      <c r="R85" s="104">
        <v>100</v>
      </c>
      <c r="S85" s="99">
        <f t="shared" si="36"/>
        <v>0</v>
      </c>
      <c r="T85" s="171">
        <f t="shared" si="37"/>
        <v>0</v>
      </c>
      <c r="U85" s="101">
        <f t="shared" si="10"/>
        <v>0</v>
      </c>
      <c r="V85" s="165"/>
    </row>
    <row r="86" spans="1:22" ht="12.75" customHeight="1" thickTop="1" thickBo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5"/>
      <c r="M86" s="102" t="s">
        <v>81</v>
      </c>
      <c r="N86" s="95">
        <f t="shared" si="33"/>
        <v>0</v>
      </c>
      <c r="O86" s="96">
        <f t="shared" si="34"/>
        <v>0</v>
      </c>
      <c r="P86" s="170"/>
      <c r="Q86" s="171">
        <f t="shared" si="35"/>
        <v>0</v>
      </c>
      <c r="R86" s="104">
        <v>145</v>
      </c>
      <c r="S86" s="99">
        <f t="shared" si="36"/>
        <v>0</v>
      </c>
      <c r="T86" s="171">
        <f t="shared" si="37"/>
        <v>0</v>
      </c>
      <c r="U86" s="101">
        <f t="shared" si="10"/>
        <v>0</v>
      </c>
      <c r="V86" s="165"/>
    </row>
    <row r="87" spans="1:22" ht="12.75" customHeight="1" thickTop="1" thickBo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6"/>
      <c r="L87" s="165"/>
      <c r="M87" s="102" t="s">
        <v>36</v>
      </c>
      <c r="N87" s="95">
        <f t="shared" si="33"/>
        <v>0</v>
      </c>
      <c r="O87" s="96">
        <f t="shared" si="34"/>
        <v>0</v>
      </c>
      <c r="P87" s="170"/>
      <c r="Q87" s="171">
        <f t="shared" si="35"/>
        <v>0</v>
      </c>
      <c r="R87" s="104">
        <v>70</v>
      </c>
      <c r="S87" s="99">
        <f t="shared" si="36"/>
        <v>0</v>
      </c>
      <c r="T87" s="171">
        <f t="shared" si="37"/>
        <v>0</v>
      </c>
      <c r="U87" s="101">
        <f t="shared" si="10"/>
        <v>0</v>
      </c>
      <c r="V87" s="165"/>
    </row>
    <row r="88" spans="1:22" ht="12.75" customHeight="1" thickTop="1" thickBo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165"/>
      <c r="M88" s="102" t="s">
        <v>30</v>
      </c>
      <c r="N88" s="95">
        <f t="shared" si="33"/>
        <v>0</v>
      </c>
      <c r="O88" s="96">
        <f t="shared" si="34"/>
        <v>0</v>
      </c>
      <c r="P88" s="170"/>
      <c r="Q88" s="171">
        <f t="shared" si="35"/>
        <v>0</v>
      </c>
      <c r="R88" s="104">
        <v>10</v>
      </c>
      <c r="S88" s="99">
        <f t="shared" si="36"/>
        <v>0</v>
      </c>
      <c r="T88" s="171">
        <f t="shared" si="37"/>
        <v>0</v>
      </c>
      <c r="U88" s="101">
        <f t="shared" si="10"/>
        <v>0</v>
      </c>
      <c r="V88" s="165"/>
    </row>
    <row r="89" spans="1:22" ht="12.75" customHeight="1" thickTop="1" thickBo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165"/>
      <c r="M89" s="109" t="s">
        <v>31</v>
      </c>
      <c r="N89" s="95">
        <f t="shared" si="33"/>
        <v>0</v>
      </c>
      <c r="O89" s="172">
        <f t="shared" si="34"/>
        <v>0</v>
      </c>
      <c r="P89" s="173"/>
      <c r="Q89" s="174">
        <f t="shared" si="35"/>
        <v>0</v>
      </c>
      <c r="R89" s="112">
        <v>10</v>
      </c>
      <c r="S89" s="175">
        <f t="shared" si="36"/>
        <v>0</v>
      </c>
      <c r="T89" s="174">
        <f t="shared" si="37"/>
        <v>0</v>
      </c>
      <c r="U89" s="101">
        <f t="shared" si="10"/>
        <v>0</v>
      </c>
      <c r="V89" s="165"/>
    </row>
    <row r="90" spans="1:22" ht="12.75" customHeight="1" thickBo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6"/>
      <c r="L90" s="165"/>
      <c r="M90" s="176"/>
      <c r="N90" s="177"/>
      <c r="O90" s="164">
        <f>SUM(O81:O89)</f>
        <v>0</v>
      </c>
      <c r="P90" s="178"/>
      <c r="Q90" s="164">
        <f>SUM(Q81:Q89)</f>
        <v>0</v>
      </c>
      <c r="R90" s="164"/>
      <c r="S90" s="164">
        <f>SUM(S81:S89)</f>
        <v>0</v>
      </c>
      <c r="T90" s="164">
        <f>SUM(T81:T89)</f>
        <v>0</v>
      </c>
      <c r="U90" s="101">
        <f t="shared" si="10"/>
        <v>0</v>
      </c>
      <c r="V90" s="165"/>
    </row>
    <row r="91" spans="1:22" ht="12.75" customHeight="1" thickBo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5"/>
      <c r="M91" s="167" t="s">
        <v>67</v>
      </c>
      <c r="N91" s="159"/>
      <c r="O91" s="168"/>
      <c r="P91" s="169"/>
      <c r="Q91" s="169"/>
      <c r="R91" s="169"/>
      <c r="S91" s="169"/>
      <c r="T91" s="169"/>
      <c r="U91" s="101">
        <f t="shared" si="10"/>
        <v>0</v>
      </c>
      <c r="V91" s="165"/>
    </row>
    <row r="92" spans="1:22" ht="12.75" customHeight="1" thickTop="1" thickBo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6"/>
      <c r="L92" s="165"/>
      <c r="M92" s="94" t="s">
        <v>57</v>
      </c>
      <c r="N92" s="95">
        <f t="shared" ref="N92:N100" si="38">$C$17*I48</f>
        <v>0</v>
      </c>
      <c r="O92" s="138">
        <f t="shared" ref="O92:O100" si="39">$C$53*I48</f>
        <v>0</v>
      </c>
      <c r="P92" s="170"/>
      <c r="Q92" s="171">
        <f t="shared" ref="Q92:Q100" si="40">O92</f>
        <v>0</v>
      </c>
      <c r="R92" s="98">
        <v>10</v>
      </c>
      <c r="S92" s="99">
        <f t="shared" ref="S92:S100" si="41">H48*$E$53</f>
        <v>0</v>
      </c>
      <c r="T92" s="171">
        <f t="shared" ref="T92:T100" si="42">R92*S92</f>
        <v>0</v>
      </c>
      <c r="U92" s="101">
        <f t="shared" si="10"/>
        <v>0</v>
      </c>
      <c r="V92" s="165"/>
    </row>
    <row r="93" spans="1:22" ht="12.75" customHeight="1" thickTop="1" thickBo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6"/>
      <c r="L93" s="165"/>
      <c r="M93" s="102" t="s">
        <v>58</v>
      </c>
      <c r="N93" s="95">
        <f t="shared" si="38"/>
        <v>0</v>
      </c>
      <c r="O93" s="96">
        <f t="shared" si="39"/>
        <v>0</v>
      </c>
      <c r="P93" s="170"/>
      <c r="Q93" s="171">
        <f t="shared" si="40"/>
        <v>0</v>
      </c>
      <c r="R93" s="104">
        <v>25</v>
      </c>
      <c r="S93" s="99">
        <f t="shared" si="41"/>
        <v>0</v>
      </c>
      <c r="T93" s="171">
        <f t="shared" si="42"/>
        <v>0</v>
      </c>
      <c r="U93" s="101">
        <f t="shared" si="10"/>
        <v>0</v>
      </c>
      <c r="V93" s="165"/>
    </row>
    <row r="94" spans="1:22" ht="12.75" customHeight="1" thickTop="1" thickBo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6"/>
      <c r="L94" s="165"/>
      <c r="M94" s="102" t="s">
        <v>59</v>
      </c>
      <c r="N94" s="95">
        <f t="shared" si="38"/>
        <v>0</v>
      </c>
      <c r="O94" s="96">
        <f t="shared" si="39"/>
        <v>0</v>
      </c>
      <c r="P94" s="170"/>
      <c r="Q94" s="171">
        <f t="shared" si="40"/>
        <v>0</v>
      </c>
      <c r="R94" s="104">
        <v>42</v>
      </c>
      <c r="S94" s="99">
        <f t="shared" si="41"/>
        <v>0</v>
      </c>
      <c r="T94" s="171">
        <f t="shared" si="42"/>
        <v>0</v>
      </c>
      <c r="U94" s="101">
        <f t="shared" si="10"/>
        <v>0</v>
      </c>
      <c r="V94" s="165"/>
    </row>
    <row r="95" spans="1:22" ht="12.75" customHeight="1" thickTop="1" thickBo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6"/>
      <c r="L95" s="165"/>
      <c r="M95" s="102" t="s">
        <v>21</v>
      </c>
      <c r="N95" s="95">
        <f t="shared" si="38"/>
        <v>0</v>
      </c>
      <c r="O95" s="96">
        <f t="shared" si="39"/>
        <v>0</v>
      </c>
      <c r="P95" s="170"/>
      <c r="Q95" s="171">
        <f t="shared" si="40"/>
        <v>0</v>
      </c>
      <c r="R95" s="104">
        <v>60</v>
      </c>
      <c r="S95" s="99">
        <f t="shared" si="41"/>
        <v>0</v>
      </c>
      <c r="T95" s="171">
        <f t="shared" si="42"/>
        <v>0</v>
      </c>
      <c r="U95" s="101">
        <f t="shared" si="10"/>
        <v>0</v>
      </c>
      <c r="V95" s="165"/>
    </row>
    <row r="96" spans="1:22" ht="12.75" customHeight="1" thickTop="1" thickBo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6"/>
      <c r="L96" s="165"/>
      <c r="M96" s="102" t="s">
        <v>33</v>
      </c>
      <c r="N96" s="95">
        <f t="shared" si="38"/>
        <v>0</v>
      </c>
      <c r="O96" s="96">
        <f t="shared" si="39"/>
        <v>0</v>
      </c>
      <c r="P96" s="170"/>
      <c r="Q96" s="171">
        <f t="shared" si="40"/>
        <v>0</v>
      </c>
      <c r="R96" s="104">
        <v>63</v>
      </c>
      <c r="S96" s="99">
        <f t="shared" si="41"/>
        <v>0</v>
      </c>
      <c r="T96" s="171">
        <f t="shared" si="42"/>
        <v>0</v>
      </c>
      <c r="U96" s="101">
        <f t="shared" si="10"/>
        <v>0</v>
      </c>
      <c r="V96" s="165"/>
    </row>
    <row r="97" spans="1:22" ht="12.75" customHeight="1" thickTop="1" thickBo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6"/>
      <c r="L97" s="165"/>
      <c r="M97" s="102" t="s">
        <v>81</v>
      </c>
      <c r="N97" s="95">
        <f t="shared" si="38"/>
        <v>0</v>
      </c>
      <c r="O97" s="96">
        <f t="shared" si="39"/>
        <v>0</v>
      </c>
      <c r="P97" s="170"/>
      <c r="Q97" s="171">
        <f t="shared" si="40"/>
        <v>0</v>
      </c>
      <c r="R97" s="104">
        <v>105</v>
      </c>
      <c r="S97" s="99">
        <f t="shared" si="41"/>
        <v>0</v>
      </c>
      <c r="T97" s="171">
        <f t="shared" si="42"/>
        <v>0</v>
      </c>
      <c r="U97" s="101">
        <f t="shared" si="10"/>
        <v>0</v>
      </c>
      <c r="V97" s="165"/>
    </row>
    <row r="98" spans="1:22" ht="12.75" customHeight="1" thickTop="1" thickBo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6"/>
      <c r="L98" s="165"/>
      <c r="M98" s="102" t="s">
        <v>36</v>
      </c>
      <c r="N98" s="95">
        <f t="shared" si="38"/>
        <v>0</v>
      </c>
      <c r="O98" s="96">
        <f t="shared" si="39"/>
        <v>0</v>
      </c>
      <c r="P98" s="170"/>
      <c r="Q98" s="171">
        <f t="shared" si="40"/>
        <v>0</v>
      </c>
      <c r="R98" s="104">
        <v>150</v>
      </c>
      <c r="S98" s="99">
        <f t="shared" si="41"/>
        <v>0</v>
      </c>
      <c r="T98" s="171">
        <f t="shared" si="42"/>
        <v>0</v>
      </c>
      <c r="U98" s="101">
        <f t="shared" si="10"/>
        <v>0</v>
      </c>
      <c r="V98" s="165"/>
    </row>
    <row r="99" spans="1:22" ht="12.75" customHeight="1" thickTop="1" thickBo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6"/>
      <c r="L99" s="165"/>
      <c r="M99" s="102" t="s">
        <v>30</v>
      </c>
      <c r="N99" s="95">
        <f t="shared" si="38"/>
        <v>0</v>
      </c>
      <c r="O99" s="96">
        <f t="shared" si="39"/>
        <v>0</v>
      </c>
      <c r="P99" s="170"/>
      <c r="Q99" s="171">
        <f t="shared" si="40"/>
        <v>0</v>
      </c>
      <c r="R99" s="104">
        <v>5</v>
      </c>
      <c r="S99" s="99">
        <f t="shared" si="41"/>
        <v>0</v>
      </c>
      <c r="T99" s="171">
        <f t="shared" si="42"/>
        <v>0</v>
      </c>
      <c r="U99" s="101">
        <f t="shared" si="10"/>
        <v>0</v>
      </c>
      <c r="V99" s="165"/>
    </row>
    <row r="100" spans="1:22" ht="12.75" customHeight="1" thickTop="1" thickBo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6"/>
      <c r="L100" s="165"/>
      <c r="M100" s="109" t="s">
        <v>31</v>
      </c>
      <c r="N100" s="95">
        <f t="shared" si="38"/>
        <v>0</v>
      </c>
      <c r="O100" s="172">
        <f t="shared" si="39"/>
        <v>0</v>
      </c>
      <c r="P100" s="173"/>
      <c r="Q100" s="174">
        <f t="shared" si="40"/>
        <v>0</v>
      </c>
      <c r="R100" s="112">
        <v>40</v>
      </c>
      <c r="S100" s="175">
        <f t="shared" si="41"/>
        <v>0</v>
      </c>
      <c r="T100" s="174">
        <f t="shared" si="42"/>
        <v>0</v>
      </c>
      <c r="U100" s="101">
        <f t="shared" si="10"/>
        <v>0</v>
      </c>
      <c r="V100" s="165"/>
    </row>
    <row r="101" spans="1:22" ht="12.75" customHeight="1" thickBo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6"/>
      <c r="L101" s="165"/>
      <c r="M101" s="176"/>
      <c r="N101" s="177"/>
      <c r="O101" s="164"/>
      <c r="P101" s="164"/>
      <c r="Q101" s="164">
        <f>SUM(Q92:Q100)</f>
        <v>0</v>
      </c>
      <c r="R101" s="164"/>
      <c r="S101" s="164"/>
      <c r="T101" s="164"/>
      <c r="U101" s="101">
        <f t="shared" ref="U101:U113" si="43">IF(T101&lt;=Q101,0,100*(T101/Q101)^(3/2))+IF(T101&gt;=Q101,0,100*(Q101/T101)^(3/2))</f>
        <v>0</v>
      </c>
      <c r="V101" s="165"/>
    </row>
    <row r="102" spans="1:22" ht="12.75" customHeight="1" thickBo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6"/>
      <c r="L102" s="165"/>
      <c r="M102" s="167" t="s">
        <v>68</v>
      </c>
      <c r="N102" s="159"/>
      <c r="O102" s="168"/>
      <c r="P102" s="169"/>
      <c r="Q102" s="169"/>
      <c r="R102" s="169"/>
      <c r="S102" s="169"/>
      <c r="T102" s="169"/>
      <c r="U102" s="101">
        <f t="shared" si="43"/>
        <v>0</v>
      </c>
      <c r="V102" s="165"/>
    </row>
    <row r="103" spans="1:22" ht="12.75" customHeight="1" thickTop="1" thickBo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6"/>
      <c r="L103" s="165"/>
      <c r="M103" s="94" t="s">
        <v>57</v>
      </c>
      <c r="N103" s="95">
        <f t="shared" ref="N103:N111" si="44">$C$18*I48</f>
        <v>0</v>
      </c>
      <c r="O103" s="138">
        <f t="shared" ref="O103:O111" si="45">$C$54*I48</f>
        <v>0</v>
      </c>
      <c r="P103" s="170"/>
      <c r="Q103" s="171">
        <f t="shared" ref="Q103:Q111" si="46">O103</f>
        <v>0</v>
      </c>
      <c r="R103" s="98">
        <v>10</v>
      </c>
      <c r="S103" s="99">
        <f t="shared" ref="S103:S111" si="47">H48*$E$54</f>
        <v>0</v>
      </c>
      <c r="T103" s="171">
        <f t="shared" ref="T103:T111" si="48">R103*S103</f>
        <v>0</v>
      </c>
      <c r="U103" s="101">
        <f t="shared" si="43"/>
        <v>0</v>
      </c>
      <c r="V103" s="165"/>
    </row>
    <row r="104" spans="1:22" ht="12.75" customHeight="1" thickTop="1" thickBo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6"/>
      <c r="L104" s="165"/>
      <c r="M104" s="102" t="s">
        <v>58</v>
      </c>
      <c r="N104" s="95">
        <f t="shared" si="44"/>
        <v>0</v>
      </c>
      <c r="O104" s="96">
        <f t="shared" si="45"/>
        <v>0</v>
      </c>
      <c r="P104" s="170"/>
      <c r="Q104" s="171">
        <f t="shared" si="46"/>
        <v>0</v>
      </c>
      <c r="R104" s="104">
        <v>55</v>
      </c>
      <c r="S104" s="99">
        <f t="shared" si="47"/>
        <v>0</v>
      </c>
      <c r="T104" s="171">
        <f t="shared" si="48"/>
        <v>0</v>
      </c>
      <c r="U104" s="101">
        <f t="shared" si="43"/>
        <v>0</v>
      </c>
      <c r="V104" s="165"/>
    </row>
    <row r="105" spans="1:22" ht="12.75" customHeight="1" thickTop="1" thickBo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6"/>
      <c r="L105" s="165"/>
      <c r="M105" s="102" t="s">
        <v>59</v>
      </c>
      <c r="N105" s="95">
        <f t="shared" si="44"/>
        <v>0</v>
      </c>
      <c r="O105" s="96">
        <f t="shared" si="45"/>
        <v>0</v>
      </c>
      <c r="P105" s="170"/>
      <c r="Q105" s="171">
        <f t="shared" si="46"/>
        <v>0</v>
      </c>
      <c r="R105" s="104">
        <v>26</v>
      </c>
      <c r="S105" s="99">
        <f t="shared" si="47"/>
        <v>0</v>
      </c>
      <c r="T105" s="171">
        <f t="shared" si="48"/>
        <v>0</v>
      </c>
      <c r="U105" s="101">
        <f t="shared" si="43"/>
        <v>0</v>
      </c>
      <c r="V105" s="165"/>
    </row>
    <row r="106" spans="1:22" ht="12.75" customHeight="1" thickTop="1" thickBo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6"/>
      <c r="L106" s="165"/>
      <c r="M106" s="102" t="s">
        <v>21</v>
      </c>
      <c r="N106" s="95">
        <f t="shared" si="44"/>
        <v>0</v>
      </c>
      <c r="O106" s="96">
        <f t="shared" si="45"/>
        <v>0</v>
      </c>
      <c r="P106" s="170"/>
      <c r="Q106" s="171">
        <f t="shared" si="46"/>
        <v>0</v>
      </c>
      <c r="R106" s="104">
        <v>44</v>
      </c>
      <c r="S106" s="99">
        <f t="shared" si="47"/>
        <v>0</v>
      </c>
      <c r="T106" s="171">
        <f t="shared" si="48"/>
        <v>0</v>
      </c>
      <c r="U106" s="101">
        <f t="shared" si="43"/>
        <v>0</v>
      </c>
      <c r="V106" s="165"/>
    </row>
    <row r="107" spans="1:22" ht="12.75" customHeight="1" thickTop="1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02" t="s">
        <v>33</v>
      </c>
      <c r="N107" s="95">
        <f t="shared" si="44"/>
        <v>0</v>
      </c>
      <c r="O107" s="96">
        <f t="shared" si="45"/>
        <v>0</v>
      </c>
      <c r="P107" s="170"/>
      <c r="Q107" s="171">
        <f t="shared" si="46"/>
        <v>0</v>
      </c>
      <c r="R107" s="104">
        <v>137</v>
      </c>
      <c r="S107" s="99">
        <f t="shared" si="47"/>
        <v>0</v>
      </c>
      <c r="T107" s="171">
        <f t="shared" si="48"/>
        <v>0</v>
      </c>
      <c r="U107" s="101">
        <f t="shared" si="43"/>
        <v>0</v>
      </c>
      <c r="V107" s="1"/>
    </row>
    <row r="108" spans="1:22" ht="12.75" customHeight="1" thickTop="1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02" t="s">
        <v>81</v>
      </c>
      <c r="N108" s="95">
        <f t="shared" si="44"/>
        <v>0</v>
      </c>
      <c r="O108" s="96">
        <f t="shared" si="45"/>
        <v>0</v>
      </c>
      <c r="P108" s="170"/>
      <c r="Q108" s="171">
        <f t="shared" si="46"/>
        <v>0</v>
      </c>
      <c r="R108" s="104">
        <v>65</v>
      </c>
      <c r="S108" s="99">
        <f t="shared" si="47"/>
        <v>0</v>
      </c>
      <c r="T108" s="171">
        <f t="shared" si="48"/>
        <v>0</v>
      </c>
      <c r="U108" s="101">
        <f t="shared" si="43"/>
        <v>0</v>
      </c>
      <c r="V108" s="1"/>
    </row>
    <row r="109" spans="1:22" ht="12.75" customHeight="1" thickTop="1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02" t="s">
        <v>36</v>
      </c>
      <c r="N109" s="95">
        <f t="shared" si="44"/>
        <v>0</v>
      </c>
      <c r="O109" s="96">
        <f t="shared" si="45"/>
        <v>0</v>
      </c>
      <c r="P109" s="170"/>
      <c r="Q109" s="171">
        <f t="shared" si="46"/>
        <v>0</v>
      </c>
      <c r="R109" s="104">
        <v>110</v>
      </c>
      <c r="S109" s="99">
        <f t="shared" si="47"/>
        <v>0</v>
      </c>
      <c r="T109" s="171">
        <f t="shared" si="48"/>
        <v>0</v>
      </c>
      <c r="U109" s="101">
        <f t="shared" si="43"/>
        <v>0</v>
      </c>
      <c r="V109" s="1"/>
    </row>
    <row r="110" spans="1:22" ht="12.75" customHeight="1" thickTop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02" t="s">
        <v>30</v>
      </c>
      <c r="N110" s="95">
        <f t="shared" si="44"/>
        <v>0</v>
      </c>
      <c r="O110" s="96">
        <f t="shared" si="45"/>
        <v>0</v>
      </c>
      <c r="P110" s="170"/>
      <c r="Q110" s="171">
        <f t="shared" si="46"/>
        <v>0</v>
      </c>
      <c r="R110" s="104">
        <v>5</v>
      </c>
      <c r="S110" s="99">
        <f t="shared" si="47"/>
        <v>0</v>
      </c>
      <c r="T110" s="171">
        <f t="shared" si="48"/>
        <v>0</v>
      </c>
      <c r="U110" s="101">
        <f t="shared" si="43"/>
        <v>0</v>
      </c>
      <c r="V110" s="1"/>
    </row>
    <row r="111" spans="1:22" ht="12.75" customHeight="1" thickTop="1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9" t="s">
        <v>31</v>
      </c>
      <c r="N111" s="95">
        <f t="shared" si="44"/>
        <v>0</v>
      </c>
      <c r="O111" s="172">
        <f t="shared" si="45"/>
        <v>0</v>
      </c>
      <c r="P111" s="173"/>
      <c r="Q111" s="174">
        <f t="shared" si="46"/>
        <v>0</v>
      </c>
      <c r="R111" s="112">
        <v>20</v>
      </c>
      <c r="S111" s="175">
        <f t="shared" si="47"/>
        <v>0</v>
      </c>
      <c r="T111" s="174">
        <f t="shared" si="48"/>
        <v>0</v>
      </c>
      <c r="U111" s="101">
        <f t="shared" si="43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62"/>
      <c r="N112" s="163"/>
      <c r="O112" s="164"/>
      <c r="P112" s="164"/>
      <c r="Q112" s="164">
        <f>SUM(Q103:Q111)</f>
        <v>0</v>
      </c>
      <c r="R112" s="164"/>
      <c r="S112" s="164"/>
      <c r="T112" s="164"/>
      <c r="U112" s="101">
        <f t="shared" si="43"/>
        <v>0</v>
      </c>
      <c r="V112" s="1"/>
    </row>
    <row r="113" spans="1:22" ht="12.75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9"/>
      <c r="N113" s="180"/>
      <c r="O113" s="181"/>
      <c r="P113" s="181"/>
      <c r="Q113" s="181"/>
      <c r="R113" s="181"/>
      <c r="S113" s="181"/>
      <c r="T113" s="181"/>
      <c r="U113" s="101">
        <f t="shared" si="43"/>
        <v>0</v>
      </c>
      <c r="V113" s="1"/>
    </row>
    <row r="114" spans="1:22" ht="12.75" customHeight="1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82"/>
      <c r="N114" s="183">
        <f>O46+O57+O68+O79</f>
        <v>15000</v>
      </c>
      <c r="O114" s="184">
        <f>P46+P57+P68+P79</f>
        <v>1000</v>
      </c>
      <c r="P114" s="184">
        <f>Q46+Q57+Q68+Q79</f>
        <v>16000</v>
      </c>
      <c r="Q114" s="185">
        <f>Q46+Q57+Q68+Q79+Q90+Q101+Q112</f>
        <v>16000</v>
      </c>
      <c r="R114" s="184"/>
      <c r="S114" s="184">
        <f>T46+T57+T68+T79</f>
        <v>15600</v>
      </c>
      <c r="T114" s="186">
        <f>T46+T57+T68+T79+T90+T101+T112</f>
        <v>15600</v>
      </c>
      <c r="U114" s="101">
        <f>IF($T$114&gt;=$Q$114,0,100*(T114/Q114)^(3/2))+IF($T$114&lt;=$Q$114,0,100*(Q114/T114)^(3/2))</f>
        <v>96.273536083391051</v>
      </c>
      <c r="V114" s="1"/>
    </row>
    <row r="136" spans="2:10" ht="12.75" customHeight="1">
      <c r="B136" s="194" t="s">
        <v>69</v>
      </c>
      <c r="C136" s="195"/>
      <c r="D136" s="196"/>
      <c r="E136" s="1"/>
      <c r="F136" s="1"/>
      <c r="G136" s="1"/>
    </row>
    <row r="137" spans="2:10" ht="12.75" customHeight="1">
      <c r="B137" s="197"/>
      <c r="C137" s="198"/>
      <c r="D137" s="199"/>
      <c r="E137" s="1"/>
      <c r="F137" s="1"/>
      <c r="G137" s="1"/>
    </row>
    <row r="138" spans="2:10" ht="12.75" customHeight="1">
      <c r="B138" s="1"/>
      <c r="C138" s="1"/>
      <c r="D138" s="1"/>
      <c r="E138" s="1"/>
      <c r="F138" s="1"/>
      <c r="G138" s="1"/>
    </row>
    <row r="139" spans="2:10" ht="12.75" customHeight="1">
      <c r="B139" s="1"/>
      <c r="C139" s="1"/>
      <c r="D139" s="1"/>
      <c r="E139" s="1"/>
      <c r="F139" s="1"/>
      <c r="G139" s="1"/>
    </row>
    <row r="140" spans="2:10" ht="12.75" customHeight="1">
      <c r="B140" s="1"/>
      <c r="C140" s="1"/>
      <c r="D140" s="1"/>
      <c r="E140" s="1"/>
      <c r="F140" s="1"/>
      <c r="G140" s="1"/>
    </row>
    <row r="141" spans="2:10" ht="12.75" customHeight="1">
      <c r="B141" s="1"/>
      <c r="C141" s="1"/>
      <c r="D141" s="1"/>
      <c r="E141" s="1"/>
      <c r="F141" s="1"/>
      <c r="G141" s="1"/>
    </row>
    <row r="142" spans="2:10" ht="12.75" customHeight="1">
      <c r="B142" s="187"/>
      <c r="C142" s="187" t="s">
        <v>70</v>
      </c>
      <c r="D142" s="187" t="s">
        <v>6</v>
      </c>
      <c r="E142" s="187" t="s">
        <v>7</v>
      </c>
      <c r="F142" s="187" t="s">
        <v>8</v>
      </c>
      <c r="G142" s="187" t="s">
        <v>9</v>
      </c>
      <c r="H142" s="187" t="s">
        <v>10</v>
      </c>
      <c r="I142" s="187" t="s">
        <v>29</v>
      </c>
      <c r="J142" s="187" t="s">
        <v>12</v>
      </c>
    </row>
    <row r="143" spans="2:10" ht="12.75" customHeight="1">
      <c r="B143" s="187">
        <v>0</v>
      </c>
      <c r="C143" s="187"/>
      <c r="D143" s="187">
        <v>1</v>
      </c>
      <c r="E143" s="187">
        <v>1</v>
      </c>
      <c r="F143" s="187">
        <v>1</v>
      </c>
      <c r="G143" s="187">
        <v>1</v>
      </c>
      <c r="H143" s="187">
        <v>1</v>
      </c>
      <c r="I143" s="187">
        <v>1</v>
      </c>
      <c r="J143" s="187">
        <v>1</v>
      </c>
    </row>
    <row r="144" spans="2:10" ht="12.75" customHeight="1">
      <c r="B144" s="187">
        <v>1</v>
      </c>
      <c r="C144" s="187">
        <v>0</v>
      </c>
      <c r="D144" s="187">
        <v>1.1000000000000001</v>
      </c>
      <c r="E144" s="187">
        <v>1.05</v>
      </c>
      <c r="F144" s="187">
        <v>1.05</v>
      </c>
      <c r="G144" s="187">
        <v>1.05</v>
      </c>
      <c r="H144" s="187">
        <v>1.04</v>
      </c>
      <c r="I144" s="187">
        <v>1.04</v>
      </c>
      <c r="J144" s="187">
        <v>1.04</v>
      </c>
    </row>
    <row r="145" spans="2:10" ht="12.75" customHeight="1">
      <c r="B145" s="187">
        <v>2</v>
      </c>
      <c r="C145" s="187">
        <v>1.4999999999999999E-2</v>
      </c>
      <c r="D145" s="187">
        <v>1.2</v>
      </c>
      <c r="E145" s="187">
        <v>1.1000000000000001</v>
      </c>
      <c r="F145" s="187">
        <v>1.1000000000000001</v>
      </c>
      <c r="G145" s="187">
        <v>1.1000000000000001</v>
      </c>
      <c r="H145" s="187">
        <v>1.08</v>
      </c>
      <c r="I145" s="187">
        <v>1.08</v>
      </c>
      <c r="J145" s="187">
        <v>1.08</v>
      </c>
    </row>
    <row r="146" spans="2:10" ht="12.75" customHeight="1">
      <c r="B146" s="187">
        <v>3</v>
      </c>
      <c r="C146" s="187">
        <v>0.03</v>
      </c>
      <c r="D146" s="187">
        <v>1.3</v>
      </c>
      <c r="E146" s="187">
        <v>1.1599999999999999</v>
      </c>
      <c r="F146" s="187">
        <v>1.1599999999999999</v>
      </c>
      <c r="G146" s="187">
        <v>1.1599999999999999</v>
      </c>
      <c r="H146" s="187">
        <v>1.08</v>
      </c>
      <c r="I146" s="187">
        <v>1.08</v>
      </c>
      <c r="J146" s="187">
        <v>1.08</v>
      </c>
    </row>
    <row r="147" spans="2:10" ht="12.75" customHeight="1">
      <c r="B147" s="187">
        <v>4</v>
      </c>
      <c r="C147" s="187">
        <v>4.4999999999999998E-2</v>
      </c>
      <c r="D147" s="187">
        <v>1.4</v>
      </c>
      <c r="E147" s="187">
        <v>1.22</v>
      </c>
      <c r="F147" s="187">
        <v>1.22</v>
      </c>
      <c r="G147" s="187">
        <v>1.22</v>
      </c>
      <c r="H147" s="187">
        <v>1.08</v>
      </c>
      <c r="I147" s="187">
        <v>1.08</v>
      </c>
      <c r="J147" s="187">
        <v>1.08</v>
      </c>
    </row>
    <row r="148" spans="2:10" ht="12.75" customHeight="1">
      <c r="B148" s="187">
        <v>5</v>
      </c>
      <c r="C148" s="187">
        <v>0.06</v>
      </c>
      <c r="D148" s="187">
        <v>1.5</v>
      </c>
      <c r="E148" s="187">
        <v>1.2</v>
      </c>
      <c r="F148" s="187">
        <v>1.2</v>
      </c>
      <c r="G148" s="187">
        <v>1.2</v>
      </c>
      <c r="H148" s="187">
        <v>1.08</v>
      </c>
      <c r="I148" s="187">
        <v>1.08</v>
      </c>
      <c r="J148" s="187">
        <v>1.08</v>
      </c>
    </row>
    <row r="149" spans="2:10" ht="12.75" customHeight="1">
      <c r="B149" s="187">
        <v>6</v>
      </c>
      <c r="C149" s="187">
        <v>7.4999999999999997E-2</v>
      </c>
      <c r="D149" s="187">
        <v>1.6</v>
      </c>
      <c r="E149" s="187">
        <v>1.25</v>
      </c>
      <c r="F149" s="187">
        <v>1.25</v>
      </c>
      <c r="G149" s="187">
        <v>1.25</v>
      </c>
      <c r="H149" s="187">
        <v>1.08</v>
      </c>
      <c r="I149" s="187">
        <v>1.08</v>
      </c>
      <c r="J149" s="187">
        <v>1.08</v>
      </c>
    </row>
    <row r="150" spans="2:10" ht="12.75" customHeight="1">
      <c r="B150" s="187">
        <v>7</v>
      </c>
      <c r="C150" s="187">
        <v>0.09</v>
      </c>
      <c r="D150" s="187">
        <v>1.75</v>
      </c>
      <c r="E150" s="187">
        <v>1.35</v>
      </c>
      <c r="F150" s="187">
        <v>1.35</v>
      </c>
      <c r="G150" s="187">
        <v>1.35</v>
      </c>
      <c r="H150" s="187">
        <v>1.08</v>
      </c>
      <c r="I150" s="187">
        <v>1.08</v>
      </c>
      <c r="J150" s="187">
        <v>1.08</v>
      </c>
    </row>
    <row r="151" spans="2:10" ht="12.75" customHeight="1">
      <c r="B151" s="187">
        <v>8</v>
      </c>
      <c r="C151" s="187">
        <v>0.105</v>
      </c>
      <c r="D151" s="187">
        <v>1.9</v>
      </c>
      <c r="E151" s="187">
        <v>1.4</v>
      </c>
      <c r="F151" s="187">
        <v>1.4</v>
      </c>
      <c r="G151" s="187">
        <v>1.4</v>
      </c>
      <c r="H151" s="187">
        <v>1.08</v>
      </c>
      <c r="I151" s="187">
        <v>1.08</v>
      </c>
      <c r="J151" s="187">
        <v>1.08</v>
      </c>
    </row>
    <row r="152" spans="2:10" ht="12.75" customHeight="1">
      <c r="B152" s="187">
        <v>9</v>
      </c>
      <c r="C152" s="187">
        <v>0.12</v>
      </c>
      <c r="D152" s="187">
        <v>2.1</v>
      </c>
      <c r="E152" s="187">
        <v>1.45</v>
      </c>
      <c r="F152" s="187">
        <v>1.45</v>
      </c>
      <c r="G152" s="187">
        <v>1.45</v>
      </c>
      <c r="H152" s="187">
        <v>1.08</v>
      </c>
      <c r="I152" s="187">
        <v>1.08</v>
      </c>
      <c r="J152" s="187">
        <v>1.08</v>
      </c>
    </row>
    <row r="153" spans="2:10" ht="12.75" customHeight="1">
      <c r="B153" s="187">
        <v>10</v>
      </c>
      <c r="C153" s="187">
        <v>0.15</v>
      </c>
      <c r="D153" s="187">
        <v>2.35</v>
      </c>
      <c r="E153" s="187">
        <v>1.6</v>
      </c>
      <c r="F153" s="187">
        <v>1.6</v>
      </c>
      <c r="G153" s="187">
        <v>1.6</v>
      </c>
      <c r="H153" s="187">
        <v>1.08</v>
      </c>
      <c r="I153" s="187">
        <v>1.08</v>
      </c>
      <c r="J153" s="187">
        <v>1.08</v>
      </c>
    </row>
  </sheetData>
  <mergeCells count="30">
    <mergeCell ref="B9:C9"/>
    <mergeCell ref="G9:H9"/>
    <mergeCell ref="B2:C3"/>
    <mergeCell ref="B6:C7"/>
    <mergeCell ref="M6:N7"/>
    <mergeCell ref="G7:I7"/>
    <mergeCell ref="G8:I8"/>
    <mergeCell ref="N20:O20"/>
    <mergeCell ref="P20:Q20"/>
    <mergeCell ref="G10:H10"/>
    <mergeCell ref="G11:H11"/>
    <mergeCell ref="G12:H12"/>
    <mergeCell ref="G13:J13"/>
    <mergeCell ref="G14:H14"/>
    <mergeCell ref="G15:H15"/>
    <mergeCell ref="G25:H25"/>
    <mergeCell ref="G16:H16"/>
    <mergeCell ref="G17:H17"/>
    <mergeCell ref="G18:H18"/>
    <mergeCell ref="G19:H19"/>
    <mergeCell ref="G21:H21"/>
    <mergeCell ref="G22:H22"/>
    <mergeCell ref="B23:C23"/>
    <mergeCell ref="G23:H23"/>
    <mergeCell ref="G24:H24"/>
    <mergeCell ref="B34:D34"/>
    <mergeCell ref="M34:O34"/>
    <mergeCell ref="B45:E45"/>
    <mergeCell ref="G45:I45"/>
    <mergeCell ref="B136:D137"/>
  </mergeCells>
  <phoneticPr fontId="2"/>
  <dataValidations count="7">
    <dataValidation type="list" allowBlank="1" showInputMessage="1" showErrorMessage="1" sqref="I28">
      <formula1>$J$143:$J$153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5">
      <formula1>$E$143:$E$153</formula1>
    </dataValidation>
    <dataValidation type="list" allowBlank="1" showInputMessage="1" showErrorMessage="1" sqref="I11">
      <formula1>$M$37:$M$40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1鯖用</vt:lpstr>
      <vt:lpstr>2(mixi)鯖用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BBM</dc:creator>
  <cp:lastModifiedBy>BBM</cp:lastModifiedBy>
  <dcterms:created xsi:type="dcterms:W3CDTF">2009-09-05T08:33:49Z</dcterms:created>
  <dcterms:modified xsi:type="dcterms:W3CDTF">2009-09-05T08:51:27Z</dcterms:modified>
</cp:coreProperties>
</file>