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90" windowWidth="6480" windowHeight="432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I36" i="2" l="1"/>
  <c r="I39" i="2"/>
  <c r="I40" i="2"/>
  <c r="I41" i="2"/>
  <c r="I42" i="2"/>
  <c r="I14" i="2"/>
  <c r="I15" i="2"/>
  <c r="I16" i="2"/>
  <c r="I17" i="2"/>
  <c r="I19" i="2"/>
  <c r="H5" i="2"/>
  <c r="I5" i="2" s="1"/>
  <c r="J14" i="2"/>
  <c r="H14" i="2" s="1"/>
  <c r="K14" i="2" s="1"/>
  <c r="J15" i="2"/>
  <c r="H15" i="2" s="1"/>
  <c r="J16" i="2"/>
  <c r="H16" i="2" s="1"/>
  <c r="K16" i="2" s="1"/>
  <c r="J17" i="2"/>
  <c r="H17" i="2" s="1"/>
  <c r="K17" i="2" s="1"/>
  <c r="J19" i="2"/>
  <c r="I26" i="2"/>
  <c r="J26" i="2"/>
  <c r="J36" i="2" s="1"/>
  <c r="I27" i="2"/>
  <c r="I37" i="2" s="1"/>
  <c r="J27" i="2"/>
  <c r="H27" i="2" s="1"/>
  <c r="K27" i="2" s="1"/>
  <c r="I28" i="2"/>
  <c r="I38" i="2" s="1"/>
  <c r="J28" i="2"/>
  <c r="H28" i="2" s="1"/>
  <c r="K28" i="2" s="1"/>
  <c r="I29" i="2"/>
  <c r="J29" i="2"/>
  <c r="H29" i="2" s="1"/>
  <c r="K29" i="2" s="1"/>
  <c r="I30" i="2"/>
  <c r="I31" i="2"/>
  <c r="J31" i="2"/>
  <c r="H31" i="2" s="1"/>
  <c r="K31" i="2" s="1"/>
  <c r="I32" i="2"/>
  <c r="J32" i="2"/>
  <c r="H32" i="2" s="1"/>
  <c r="K32" i="2" s="1"/>
  <c r="C9" i="2"/>
  <c r="D9" i="2" s="1"/>
  <c r="D8" i="2"/>
  <c r="D7" i="2"/>
  <c r="D6" i="2"/>
  <c r="D5" i="2"/>
  <c r="H24" i="1"/>
  <c r="J24" i="1"/>
  <c r="C22" i="1"/>
  <c r="C23" i="1" s="1"/>
  <c r="E24" i="1"/>
  <c r="E25" i="1"/>
  <c r="J38" i="2" l="1"/>
  <c r="J20" i="2"/>
  <c r="J42" i="2" s="1"/>
  <c r="J41" i="2"/>
  <c r="J18" i="2"/>
  <c r="J39" i="2"/>
  <c r="J30" i="2"/>
  <c r="H30" i="2" s="1"/>
  <c r="K30" i="2" s="1"/>
  <c r="H38" i="2"/>
  <c r="K38" i="2" s="1"/>
  <c r="H39" i="2"/>
  <c r="K39" i="2" s="1"/>
  <c r="J37" i="2"/>
  <c r="H37" i="2"/>
  <c r="K37" i="2" s="1"/>
  <c r="J40" i="2"/>
  <c r="I20" i="2"/>
  <c r="I18" i="2"/>
  <c r="K15" i="2"/>
  <c r="H19" i="2"/>
  <c r="H41" i="2" s="1"/>
  <c r="K41" i="2" s="1"/>
  <c r="H6" i="2"/>
  <c r="I6" i="2" s="1"/>
  <c r="H26" i="2"/>
  <c r="J15" i="1"/>
  <c r="J14" i="1"/>
  <c r="J13" i="1"/>
  <c r="J12" i="1"/>
  <c r="I15" i="1"/>
  <c r="I16" i="1" s="1"/>
  <c r="I14" i="1"/>
  <c r="I13" i="1"/>
  <c r="I12" i="1"/>
  <c r="H6" i="1"/>
  <c r="H7" i="1" s="1"/>
  <c r="I7" i="1" s="1"/>
  <c r="J7" i="1" s="1"/>
  <c r="C8" i="1"/>
  <c r="D7" i="1"/>
  <c r="E7" i="1" s="1"/>
  <c r="D6" i="1"/>
  <c r="E6" i="1" s="1"/>
  <c r="D5" i="1"/>
  <c r="E5" i="1" s="1"/>
  <c r="D4" i="1"/>
  <c r="E4" i="1" s="1"/>
  <c r="H40" i="2" l="1"/>
  <c r="K40" i="2" s="1"/>
  <c r="K26" i="2"/>
  <c r="H36" i="2"/>
  <c r="K36" i="2" s="1"/>
  <c r="H18" i="2"/>
  <c r="K19" i="2"/>
  <c r="H20" i="2"/>
  <c r="H42" i="2" s="1"/>
  <c r="K42" i="2" s="1"/>
  <c r="K13" i="1"/>
  <c r="J6" i="1"/>
  <c r="I17" i="1"/>
  <c r="I19" i="1" s="1"/>
  <c r="I21" i="1" s="1"/>
  <c r="I18" i="1"/>
  <c r="I20" i="1" s="1"/>
  <c r="J17" i="1"/>
  <c r="J18" i="1"/>
  <c r="J20" i="1" s="1"/>
  <c r="K14" i="1"/>
  <c r="K15" i="1"/>
  <c r="H8" i="1"/>
  <c r="J16" i="1"/>
  <c r="I6" i="1"/>
  <c r="D8" i="1"/>
  <c r="E8" i="1" s="1"/>
  <c r="K20" i="2" l="1"/>
  <c r="K18" i="2"/>
  <c r="H14" i="1"/>
  <c r="L14" i="1" s="1"/>
  <c r="H13" i="1"/>
  <c r="L13" i="1" s="1"/>
  <c r="H15" i="1"/>
  <c r="L15" i="1" s="1"/>
  <c r="K16" i="1"/>
  <c r="J8" i="1"/>
  <c r="J19" i="1"/>
  <c r="J21" i="1" s="1"/>
  <c r="I8" i="1"/>
  <c r="H16" i="1" l="1"/>
  <c r="L16" i="1" s="1"/>
  <c r="K12" i="1"/>
  <c r="K17" i="1" l="1"/>
  <c r="K18" i="1"/>
  <c r="H12" i="1"/>
  <c r="L12" i="1" s="1"/>
  <c r="K20" i="1" l="1"/>
  <c r="K19" i="1"/>
  <c r="H17" i="1"/>
  <c r="H19" i="1" s="1"/>
  <c r="H21" i="1" s="1"/>
  <c r="H18" i="1"/>
  <c r="H20" i="1" s="1"/>
  <c r="L20" i="1" l="1"/>
  <c r="K21" i="1"/>
  <c r="L21" i="1" s="1"/>
  <c r="L19" i="1"/>
  <c r="L17" i="1"/>
  <c r="L18" i="1"/>
</calcChain>
</file>

<file path=xl/sharedStrings.xml><?xml version="1.0" encoding="utf-8"?>
<sst xmlns="http://schemas.openxmlformats.org/spreadsheetml/2006/main" count="125" uniqueCount="59">
  <si>
    <t>２４時間</t>
  </si>
  <si>
    <t>３０日</t>
  </si>
  <si>
    <t>木</t>
  </si>
  <si>
    <t>石</t>
  </si>
  <si>
    <t>鉄</t>
  </si>
  <si>
    <t>糧</t>
  </si>
  <si>
    <t>市場による変換率</t>
    <rPh sb="0" eb="2">
      <t>イチバ</t>
    </rPh>
    <rPh sb="5" eb="7">
      <t>ヘンカン</t>
    </rPh>
    <rPh sb="7" eb="8">
      <t>リツ</t>
    </rPh>
    <phoneticPr fontId="3"/>
  </si>
  <si>
    <t>４種合計</t>
    <rPh sb="1" eb="2">
      <t>シュ</t>
    </rPh>
    <rPh sb="2" eb="4">
      <t>ゴウケイ</t>
    </rPh>
    <phoneticPr fontId="3"/>
  </si>
  <si>
    <t>３種合計</t>
    <rPh sb="1" eb="2">
      <t>シュ</t>
    </rPh>
    <rPh sb="2" eb="4">
      <t>ゴウケイ</t>
    </rPh>
    <phoneticPr fontId="3"/>
  </si>
  <si>
    <t>知力</t>
    <rPh sb="0" eb="2">
      <t>チリョク</t>
    </rPh>
    <phoneticPr fontId="3"/>
  </si>
  <si>
    <t>コスト</t>
    <phoneticPr fontId="3"/>
  </si>
  <si>
    <t>石切系スキル</t>
  </si>
  <si>
    <t>製鉄系スキル</t>
  </si>
  <si>
    <t>食糧系スキル</t>
  </si>
  <si>
    <t>スキル使用頻度</t>
    <rPh sb="3" eb="5">
      <t>シヨウ</t>
    </rPh>
    <rPh sb="5" eb="7">
      <t>ヒンド</t>
    </rPh>
    <phoneticPr fontId="3"/>
  </si>
  <si>
    <t>初期知力</t>
    <rPh sb="0" eb="2">
      <t>ショキ</t>
    </rPh>
    <rPh sb="2" eb="4">
      <t>チリョク</t>
    </rPh>
    <phoneticPr fontId="3"/>
  </si>
  <si>
    <t>極振り時の知力</t>
    <rPh sb="0" eb="2">
      <t>キョクフ</t>
    </rPh>
    <rPh sb="3" eb="4">
      <t>ジ</t>
    </rPh>
    <rPh sb="5" eb="7">
      <t>チリョク</t>
    </rPh>
    <phoneticPr fontId="3"/>
  </si>
  <si>
    <t>内政官によるボーナスの計</t>
    <rPh sb="0" eb="2">
      <t>ナイセイ</t>
    </rPh>
    <rPh sb="2" eb="3">
      <t>カン</t>
    </rPh>
    <rPh sb="11" eb="12">
      <t>ケイ</t>
    </rPh>
    <phoneticPr fontId="3"/>
  </si>
  <si>
    <t>総生産量</t>
    <rPh sb="0" eb="1">
      <t>ソウ</t>
    </rPh>
    <rPh sb="1" eb="3">
      <t>セイサン</t>
    </rPh>
    <rPh sb="3" eb="4">
      <t>リョウ</t>
    </rPh>
    <phoneticPr fontId="3"/>
  </si>
  <si>
    <r>
      <t>市場を介</t>
    </r>
    <r>
      <rPr>
        <sz val="11"/>
        <color theme="1"/>
        <rFont val="ＭＳ Ｐゴシック"/>
        <family val="2"/>
        <charset val="128"/>
        <scheme val="minor"/>
      </rPr>
      <t>した糧</t>
    </r>
    <rPh sb="3" eb="4">
      <t>カイ</t>
    </rPh>
    <phoneticPr fontId="3"/>
  </si>
  <si>
    <t>変換する場合の4種合計</t>
    <rPh sb="0" eb="2">
      <t>ヘンカン</t>
    </rPh>
    <rPh sb="4" eb="6">
      <t>バアイ</t>
    </rPh>
    <rPh sb="8" eb="9">
      <t>シュ</t>
    </rPh>
    <rPh sb="9" eb="11">
      <t>ゴウケイ</t>
    </rPh>
    <phoneticPr fontId="3"/>
  </si>
  <si>
    <t>伐採系スキル</t>
    <phoneticPr fontId="3"/>
  </si>
  <si>
    <t>知識レベル</t>
    <rPh sb="0" eb="2">
      <t>チシキ</t>
    </rPh>
    <phoneticPr fontId="3"/>
  </si>
  <si>
    <t>効果</t>
    <rPh sb="0" eb="2">
      <t>コウカ</t>
    </rPh>
    <phoneticPr fontId="3"/>
  </si>
  <si>
    <t>技術レベル</t>
    <rPh sb="0" eb="2">
      <t>ギジュツ</t>
    </rPh>
    <phoneticPr fontId="3"/>
  </si>
  <si>
    <t>コスト</t>
    <phoneticPr fontId="3"/>
  </si>
  <si>
    <t>生産量</t>
    <rPh sb="0" eb="2">
      <t>セイサン</t>
    </rPh>
    <rPh sb="2" eb="3">
      <t>リョウ</t>
    </rPh>
    <phoneticPr fontId="3"/>
  </si>
  <si>
    <t>一時間</t>
    <rPh sb="0" eb="3">
      <t>イチジカン</t>
    </rPh>
    <phoneticPr fontId="3"/>
  </si>
  <si>
    <t>基本生産量の確認</t>
    <rPh sb="0" eb="2">
      <t>キホン</t>
    </rPh>
    <rPh sb="2" eb="4">
      <t>セイサン</t>
    </rPh>
    <rPh sb="4" eb="5">
      <t>リョウ</t>
    </rPh>
    <rPh sb="6" eb="8">
      <t>カクニン</t>
    </rPh>
    <phoneticPr fontId="3"/>
  </si>
  <si>
    <t>内政官による影響</t>
    <rPh sb="0" eb="2">
      <t>ナイセイ</t>
    </rPh>
    <rPh sb="2" eb="3">
      <t>カン</t>
    </rPh>
    <rPh sb="6" eb="8">
      <t>エイキョウ</t>
    </rPh>
    <phoneticPr fontId="3"/>
  </si>
  <si>
    <t>知力／コスト</t>
    <rPh sb="0" eb="2">
      <t>チリョク</t>
    </rPh>
    <phoneticPr fontId="3"/>
  </si>
  <si>
    <t>レベル</t>
    <phoneticPr fontId="3"/>
  </si>
  <si>
    <t>成長予測用計算機</t>
    <rPh sb="0" eb="2">
      <t>セイチョウ</t>
    </rPh>
    <rPh sb="2" eb="4">
      <t>ヨソク</t>
    </rPh>
    <rPh sb="4" eb="5">
      <t>ヨウ</t>
    </rPh>
    <rPh sb="5" eb="8">
      <t>ケイサンキ</t>
    </rPh>
    <phoneticPr fontId="3"/>
  </si>
  <si>
    <t>知識なら</t>
    <rPh sb="0" eb="2">
      <t>チシキ</t>
    </rPh>
    <phoneticPr fontId="3"/>
  </si>
  <si>
    <t>(初期知力)</t>
    <rPh sb="1" eb="3">
      <t>ショキ</t>
    </rPh>
    <rPh sb="3" eb="5">
      <t>チリョク</t>
    </rPh>
    <phoneticPr fontId="3"/>
  </si>
  <si>
    <t>技術なら</t>
    <rPh sb="0" eb="2">
      <t>ギジュツ</t>
    </rPh>
    <phoneticPr fontId="3"/>
  </si>
  <si>
    <t>内政スキルを１上げた場合、同じ効果を知力の上昇で得るために必要なポイントは</t>
    <rPh sb="0" eb="2">
      <t>ナイセイ</t>
    </rPh>
    <rPh sb="7" eb="8">
      <t>ア</t>
    </rPh>
    <rPh sb="10" eb="12">
      <t>バアイ</t>
    </rPh>
    <rPh sb="13" eb="14">
      <t>オナ</t>
    </rPh>
    <rPh sb="15" eb="17">
      <t>コウカ</t>
    </rPh>
    <rPh sb="18" eb="20">
      <t>チリョク</t>
    </rPh>
    <rPh sb="21" eb="23">
      <t>ジョウショウ</t>
    </rPh>
    <rPh sb="24" eb="25">
      <t>エ</t>
    </rPh>
    <rPh sb="29" eb="31">
      <t>ヒツヨウ</t>
    </rPh>
    <phoneticPr fontId="3"/>
  </si>
  <si>
    <t>です</t>
    <phoneticPr fontId="3"/>
  </si>
  <si>
    <t>この値は初期知力、スキル使用頻度、コストに依存しています</t>
    <rPh sb="2" eb="3">
      <t>アタイ</t>
    </rPh>
    <rPh sb="4" eb="6">
      <t>ショキ</t>
    </rPh>
    <rPh sb="6" eb="7">
      <t>チ</t>
    </rPh>
    <rPh sb="7" eb="8">
      <t>リョク</t>
    </rPh>
    <rPh sb="12" eb="14">
      <t>シヨウ</t>
    </rPh>
    <rPh sb="14" eb="16">
      <t>ヒンド</t>
    </rPh>
    <rPh sb="21" eb="23">
      <t>イゾン</t>
    </rPh>
    <phoneticPr fontId="3"/>
  </si>
  <si>
    <t>一時間あたりの</t>
    <rPh sb="0" eb="3">
      <t>イチジカン</t>
    </rPh>
    <phoneticPr fontId="3"/>
  </si>
  <si>
    <t>24時間あたりの4種合計</t>
    <rPh sb="2" eb="4">
      <t>ジカン</t>
    </rPh>
    <rPh sb="9" eb="10">
      <t>シュ</t>
    </rPh>
    <rPh sb="10" eb="12">
      <t>ゴウケイ</t>
    </rPh>
    <phoneticPr fontId="3"/>
  </si>
  <si>
    <t>割合</t>
    <rPh sb="0" eb="2">
      <t>ワリアイ</t>
    </rPh>
    <phoneticPr fontId="3"/>
  </si>
  <si>
    <t>知力での増加</t>
    <rPh sb="0" eb="2">
      <t>チリョク</t>
    </rPh>
    <rPh sb="4" eb="6">
      <t>ゾウカ</t>
    </rPh>
    <phoneticPr fontId="3"/>
  </si>
  <si>
    <t>スキルでの増加</t>
    <rPh sb="5" eb="7">
      <t>ゾウカ</t>
    </rPh>
    <phoneticPr fontId="3"/>
  </si>
  <si>
    <t>初期知力</t>
    <rPh sb="0" eb="2">
      <t>ショキ</t>
    </rPh>
    <rPh sb="2" eb="4">
      <t>チリョク</t>
    </rPh>
    <phoneticPr fontId="3"/>
  </si>
  <si>
    <t>レベル</t>
    <phoneticPr fontId="3"/>
  </si>
  <si>
    <t>拠点の生産量</t>
    <rPh sb="0" eb="2">
      <t>キョテン</t>
    </rPh>
    <rPh sb="3" eb="5">
      <t>セイサン</t>
    </rPh>
    <rPh sb="5" eb="6">
      <t>リョウ</t>
    </rPh>
    <phoneticPr fontId="3"/>
  </si>
  <si>
    <t>内政官Ａのステータス</t>
    <phoneticPr fontId="3"/>
  </si>
  <si>
    <t>内政官Ｂのステータス</t>
    <phoneticPr fontId="3"/>
  </si>
  <si>
    <t>糧の交換レート</t>
    <rPh sb="2" eb="4">
      <t>コウカン</t>
    </rPh>
    <phoneticPr fontId="3"/>
  </si>
  <si>
    <t>２４時間</t>
    <rPh sb="2" eb="4">
      <t>ジカン</t>
    </rPh>
    <phoneticPr fontId="3"/>
  </si>
  <si>
    <t>４種合計</t>
    <rPh sb="1" eb="2">
      <t>シュ</t>
    </rPh>
    <rPh sb="2" eb="4">
      <t>ゴウケイ</t>
    </rPh>
    <phoneticPr fontId="3"/>
  </si>
  <si>
    <t>交換後の糧</t>
    <rPh sb="0" eb="2">
      <t>コウカン</t>
    </rPh>
    <rPh sb="2" eb="3">
      <t>アト</t>
    </rPh>
    <rPh sb="4" eb="5">
      <t>カテ</t>
    </rPh>
    <phoneticPr fontId="3"/>
  </si>
  <si>
    <t>Ａで得られるボーナス</t>
    <rPh sb="2" eb="3">
      <t>エ</t>
    </rPh>
    <phoneticPr fontId="3"/>
  </si>
  <si>
    <t>１時間</t>
    <rPh sb="1" eb="3">
      <t>ジカン</t>
    </rPh>
    <phoneticPr fontId="3"/>
  </si>
  <si>
    <t>（スキル）</t>
    <phoneticPr fontId="3"/>
  </si>
  <si>
    <t>（知力）</t>
    <rPh sb="1" eb="3">
      <t>チリョク</t>
    </rPh>
    <phoneticPr fontId="3"/>
  </si>
  <si>
    <t>Bで得られるボーナス</t>
    <rPh sb="2" eb="3">
      <t>エ</t>
    </rPh>
    <phoneticPr fontId="3"/>
  </si>
  <si>
    <t>内政官Aのボーナス－内政官Bのボーナス</t>
    <rPh sb="0" eb="2">
      <t>ナイセイ</t>
    </rPh>
    <rPh sb="2" eb="3">
      <t>カン</t>
    </rPh>
    <rPh sb="10" eb="12">
      <t>ナイセイ</t>
    </rPh>
    <rPh sb="12" eb="13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</si>
</sst>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0.000%"/>
    <numFmt numFmtId="182" formatCode="0.00_ "/>
    <numFmt numFmtId="183" formatCode="0_ "/>
    <numFmt numFmtId="184" formatCode="0.000_ "/>
    <numFmt numFmtId="185" formatCode="0.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0" borderId="0"/>
    <xf numFmtId="0" fontId="5" fillId="0" borderId="0"/>
    <xf numFmtId="0" fontId="6" fillId="9" borderId="0" applyNumberFormat="0" applyBorder="0" applyAlignment="0" applyProtection="0">
      <alignment vertical="center"/>
    </xf>
    <xf numFmtId="0" fontId="7" fillId="10" borderId="1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2" borderId="1" xfId="1" applyBorder="1">
      <alignment vertical="center"/>
    </xf>
    <xf numFmtId="0" fontId="1" fillId="3" borderId="1" xfId="2" applyBorder="1">
      <alignment vertical="center"/>
    </xf>
    <xf numFmtId="0" fontId="1" fillId="8" borderId="1" xfId="7" applyBorder="1">
      <alignment vertical="center"/>
    </xf>
    <xf numFmtId="0" fontId="1" fillId="6" borderId="1" xfId="5" applyBorder="1">
      <alignment vertical="center"/>
    </xf>
    <xf numFmtId="0" fontId="1" fillId="4" borderId="1" xfId="3" applyBorder="1">
      <alignment vertical="center"/>
    </xf>
    <xf numFmtId="0" fontId="0" fillId="4" borderId="1" xfId="3" applyFont="1" applyBorder="1">
      <alignment vertical="center"/>
    </xf>
    <xf numFmtId="0" fontId="0" fillId="3" borderId="1" xfId="2" applyFont="1" applyBorder="1">
      <alignment vertical="center"/>
    </xf>
    <xf numFmtId="177" fontId="1" fillId="8" borderId="1" xfId="7" applyNumberFormat="1" applyBorder="1">
      <alignment vertical="center"/>
    </xf>
    <xf numFmtId="10" fontId="1" fillId="2" borderId="1" xfId="1" applyNumberFormat="1" applyBorder="1">
      <alignment vertical="center"/>
    </xf>
    <xf numFmtId="0" fontId="0" fillId="0" borderId="0" xfId="0">
      <alignment vertical="center"/>
    </xf>
    <xf numFmtId="0" fontId="1" fillId="3" borderId="1" xfId="2" applyBorder="1">
      <alignment vertical="center"/>
    </xf>
    <xf numFmtId="0" fontId="1" fillId="8" borderId="1" xfId="7" applyBorder="1">
      <alignment vertical="center"/>
    </xf>
    <xf numFmtId="0" fontId="2" fillId="7" borderId="1" xfId="6" applyBorder="1">
      <alignment vertical="center"/>
    </xf>
    <xf numFmtId="0" fontId="1" fillId="4" borderId="1" xfId="3" applyBorder="1">
      <alignment vertical="center"/>
    </xf>
    <xf numFmtId="0" fontId="0" fillId="4" borderId="1" xfId="3" applyFont="1" applyBorder="1">
      <alignment vertical="center"/>
    </xf>
    <xf numFmtId="0" fontId="0" fillId="3" borderId="1" xfId="2" applyFont="1" applyBorder="1">
      <alignment vertical="center"/>
    </xf>
    <xf numFmtId="176" fontId="1" fillId="2" borderId="1" xfId="1" applyNumberFormat="1" applyBorder="1">
      <alignment vertical="center"/>
    </xf>
    <xf numFmtId="0" fontId="0" fillId="8" borderId="1" xfId="7" applyFont="1" applyBorder="1">
      <alignment vertical="center"/>
    </xf>
    <xf numFmtId="0" fontId="0" fillId="2" borderId="1" xfId="1" applyFont="1" applyBorder="1">
      <alignment vertical="center"/>
    </xf>
    <xf numFmtId="0" fontId="7" fillId="10" borderId="1" xfId="11">
      <alignment vertical="center"/>
    </xf>
    <xf numFmtId="182" fontId="1" fillId="6" borderId="1" xfId="5" applyNumberFormat="1" applyBorder="1">
      <alignment vertical="center"/>
    </xf>
    <xf numFmtId="0" fontId="1" fillId="14" borderId="1" xfId="15" applyBorder="1">
      <alignment vertical="center"/>
    </xf>
    <xf numFmtId="0" fontId="0" fillId="0" borderId="0" xfId="0">
      <alignment vertical="center"/>
    </xf>
    <xf numFmtId="0" fontId="1" fillId="6" borderId="1" xfId="5" applyBorder="1">
      <alignment vertical="center"/>
    </xf>
    <xf numFmtId="0" fontId="0" fillId="6" borderId="1" xfId="5" applyFont="1" applyBorder="1">
      <alignment vertical="center"/>
    </xf>
    <xf numFmtId="0" fontId="0" fillId="2" borderId="1" xfId="1" applyFont="1" applyBorder="1">
      <alignment vertical="center"/>
    </xf>
    <xf numFmtId="176" fontId="1" fillId="14" borderId="1" xfId="15" applyNumberFormat="1" applyBorder="1">
      <alignment vertical="center"/>
    </xf>
    <xf numFmtId="183" fontId="1" fillId="3" borderId="1" xfId="2" applyNumberFormat="1" applyBorder="1">
      <alignment vertical="center"/>
    </xf>
    <xf numFmtId="183" fontId="1" fillId="4" borderId="1" xfId="3" applyNumberFormat="1" applyBorder="1">
      <alignment vertical="center"/>
    </xf>
    <xf numFmtId="183" fontId="1" fillId="8" borderId="1" xfId="7" applyNumberFormat="1" applyBorder="1">
      <alignment vertical="center"/>
    </xf>
    <xf numFmtId="183" fontId="0" fillId="0" borderId="0" xfId="0" applyNumberFormat="1">
      <alignment vertical="center"/>
    </xf>
    <xf numFmtId="183" fontId="0" fillId="3" borderId="1" xfId="2" applyNumberFormat="1" applyFont="1" applyBorder="1">
      <alignment vertical="center"/>
    </xf>
    <xf numFmtId="176" fontId="1" fillId="4" borderId="1" xfId="3" applyNumberFormat="1" applyBorder="1">
      <alignment vertical="center"/>
    </xf>
    <xf numFmtId="176" fontId="1" fillId="3" borderId="1" xfId="2" applyNumberFormat="1" applyBorder="1">
      <alignment vertical="center"/>
    </xf>
    <xf numFmtId="183" fontId="1" fillId="2" borderId="1" xfId="1" applyNumberFormat="1" applyBorder="1">
      <alignment vertical="center"/>
    </xf>
    <xf numFmtId="0" fontId="6" fillId="9" borderId="1" xfId="10" applyBorder="1">
      <alignment vertical="center"/>
    </xf>
    <xf numFmtId="184" fontId="6" fillId="9" borderId="1" xfId="10" applyNumberFormat="1" applyBorder="1">
      <alignment vertical="center"/>
    </xf>
    <xf numFmtId="183" fontId="7" fillId="10" borderId="1" xfId="11" applyNumberFormat="1">
      <alignment vertical="center"/>
    </xf>
    <xf numFmtId="183" fontId="1" fillId="6" borderId="1" xfId="5" applyNumberFormat="1" applyBorder="1">
      <alignment vertical="center"/>
    </xf>
    <xf numFmtId="183" fontId="1" fillId="14" borderId="1" xfId="15" applyNumberFormat="1" applyBorder="1">
      <alignment vertical="center"/>
    </xf>
    <xf numFmtId="0" fontId="2" fillId="13" borderId="1" xfId="14" applyBorder="1">
      <alignment vertical="center"/>
    </xf>
    <xf numFmtId="0" fontId="2" fillId="7" borderId="1" xfId="6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1" borderId="1" xfId="12" applyBorder="1" applyAlignment="1">
      <alignment horizontal="center" vertical="center"/>
    </xf>
    <xf numFmtId="0" fontId="2" fillId="5" borderId="1" xfId="4" applyBorder="1" applyAlignment="1">
      <alignment horizontal="center" vertical="center"/>
    </xf>
    <xf numFmtId="0" fontId="7" fillId="10" borderId="1" xfId="11" applyAlignment="1">
      <alignment horizontal="left" vertical="center"/>
    </xf>
    <xf numFmtId="0" fontId="0" fillId="0" borderId="0" xfId="0">
      <alignment vertical="center"/>
    </xf>
    <xf numFmtId="0" fontId="1" fillId="2" borderId="1" xfId="1" applyBorder="1">
      <alignment vertical="center"/>
    </xf>
    <xf numFmtId="0" fontId="1" fillId="3" borderId="1" xfId="2" applyBorder="1">
      <alignment vertical="center"/>
    </xf>
    <xf numFmtId="0" fontId="1" fillId="8" borderId="1" xfId="7" applyBorder="1">
      <alignment vertical="center"/>
    </xf>
    <xf numFmtId="0" fontId="1" fillId="6" borderId="1" xfId="5" applyBorder="1">
      <alignment vertical="center"/>
    </xf>
    <xf numFmtId="0" fontId="1" fillId="4" borderId="1" xfId="3" applyBorder="1">
      <alignment vertical="center"/>
    </xf>
    <xf numFmtId="10" fontId="1" fillId="2" borderId="1" xfId="1" applyNumberFormat="1" applyBorder="1">
      <alignment vertical="center"/>
    </xf>
    <xf numFmtId="176" fontId="1" fillId="2" borderId="1" xfId="1" applyNumberFormat="1" applyBorder="1">
      <alignment vertical="center"/>
    </xf>
    <xf numFmtId="0" fontId="0" fillId="2" borderId="1" xfId="1" applyFont="1" applyBorder="1">
      <alignment vertical="center"/>
    </xf>
    <xf numFmtId="183" fontId="1" fillId="3" borderId="1" xfId="2" applyNumberFormat="1" applyBorder="1">
      <alignment vertical="center"/>
    </xf>
    <xf numFmtId="183" fontId="1" fillId="4" borderId="1" xfId="3" applyNumberFormat="1" applyBorder="1">
      <alignment vertical="center"/>
    </xf>
    <xf numFmtId="183" fontId="1" fillId="8" borderId="1" xfId="7" applyNumberFormat="1" applyBorder="1">
      <alignment vertical="center"/>
    </xf>
    <xf numFmtId="176" fontId="1" fillId="3" borderId="1" xfId="2" applyNumberFormat="1" applyBorder="1">
      <alignment vertical="center"/>
    </xf>
    <xf numFmtId="183" fontId="1" fillId="2" borderId="1" xfId="1" applyNumberFormat="1" applyBorder="1">
      <alignment vertical="center"/>
    </xf>
    <xf numFmtId="0" fontId="2" fillId="11" borderId="1" xfId="12" applyBorder="1">
      <alignment vertical="center"/>
    </xf>
    <xf numFmtId="0" fontId="2" fillId="11" borderId="1" xfId="12" applyBorder="1" applyAlignment="1">
      <alignment horizontal="left" vertical="center"/>
    </xf>
    <xf numFmtId="0" fontId="2" fillId="12" borderId="1" xfId="13" applyBorder="1" applyAlignment="1">
      <alignment horizontal="center" vertical="center"/>
    </xf>
    <xf numFmtId="10" fontId="1" fillId="3" borderId="1" xfId="2" applyNumberFormat="1" applyBorder="1">
      <alignment vertical="center"/>
    </xf>
    <xf numFmtId="0" fontId="2" fillId="13" borderId="1" xfId="14" applyBorder="1" applyAlignment="1">
      <alignment horizontal="left" vertical="center"/>
    </xf>
    <xf numFmtId="185" fontId="2" fillId="12" borderId="1" xfId="13" applyNumberFormat="1" applyBorder="1">
      <alignment vertical="center"/>
    </xf>
    <xf numFmtId="185" fontId="2" fillId="12" borderId="1" xfId="13" applyNumberFormat="1" applyBorder="1" applyAlignment="1">
      <alignment horizontal="center" vertical="center"/>
    </xf>
    <xf numFmtId="185" fontId="1" fillId="3" borderId="1" xfId="2" applyNumberFormat="1" applyBorder="1">
      <alignment vertical="center"/>
    </xf>
    <xf numFmtId="185" fontId="1" fillId="4" borderId="1" xfId="3" applyNumberFormat="1" applyBorder="1">
      <alignment vertical="center"/>
    </xf>
    <xf numFmtId="185" fontId="1" fillId="8" borderId="1" xfId="7" applyNumberFormat="1" applyBorder="1">
      <alignment vertical="center"/>
    </xf>
    <xf numFmtId="185" fontId="1" fillId="6" borderId="1" xfId="5" applyNumberFormat="1" applyBorder="1">
      <alignment vertical="center"/>
    </xf>
    <xf numFmtId="185" fontId="0" fillId="0" borderId="0" xfId="0" applyNumberFormat="1">
      <alignment vertical="center"/>
    </xf>
    <xf numFmtId="183" fontId="2" fillId="12" borderId="1" xfId="13" applyNumberFormat="1" applyBorder="1" applyAlignment="1">
      <alignment horizontal="center" vertical="center"/>
    </xf>
  </cellXfs>
  <cellStyles count="16">
    <cellStyle name="40% - アクセント 1" xfId="1" builtinId="31"/>
    <cellStyle name="40% - アクセント 2" xfId="2" builtinId="35"/>
    <cellStyle name="40% - アクセント 3" xfId="3" builtinId="39"/>
    <cellStyle name="40% - アクセント 4" xfId="5" builtinId="43"/>
    <cellStyle name="40% - アクセント 5" xfId="7" builtinId="47"/>
    <cellStyle name="40% - アクセント 6" xfId="15" builtinId="51"/>
    <cellStyle name="60% - アクセント 1" xfId="13" builtinId="32"/>
    <cellStyle name="アクセント 1" xfId="12" builtinId="29"/>
    <cellStyle name="アクセント 2" xfId="14" builtinId="33"/>
    <cellStyle name="アクセント 4" xfId="4" builtinId="41"/>
    <cellStyle name="アクセント 5" xfId="6" builtinId="45"/>
    <cellStyle name="チェック セル" xfId="11" builtinId="23"/>
    <cellStyle name="標準" xfId="0" builtinId="0"/>
    <cellStyle name="標準 2" xfId="8"/>
    <cellStyle name="標準 2 2" xfId="9"/>
    <cellStyle name="良い" xfId="1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Sheet2!$H$12:$H$13</c:f>
              <c:strCache>
                <c:ptCount val="1"/>
                <c:pt idx="0">
                  <c:v>Ａで得られるボーナス １時間</c:v>
                </c:pt>
              </c:strCache>
            </c:strRef>
          </c:tx>
          <c:invertIfNegative val="0"/>
          <c:cat>
            <c:strRef>
              <c:f>Sheet2!$G$14:$G$20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Sheet2!$H$14:$H$20</c:f>
              <c:numCache>
                <c:formatCode>0_ </c:formatCode>
                <c:ptCount val="7"/>
                <c:pt idx="0">
                  <c:v>231.15</c:v>
                </c:pt>
                <c:pt idx="1">
                  <c:v>231.15</c:v>
                </c:pt>
                <c:pt idx="2">
                  <c:v>308.2</c:v>
                </c:pt>
                <c:pt idx="3">
                  <c:v>997.5</c:v>
                </c:pt>
                <c:pt idx="4">
                  <c:v>1768</c:v>
                </c:pt>
                <c:pt idx="5">
                  <c:v>598.5</c:v>
                </c:pt>
                <c:pt idx="6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Sheet2!$I$12:$I$13</c:f>
              <c:strCache>
                <c:ptCount val="1"/>
                <c:pt idx="0">
                  <c:v>Ａで得られるボーナス （知力）</c:v>
                </c:pt>
              </c:strCache>
            </c:strRef>
          </c:tx>
          <c:invertIfNegative val="0"/>
          <c:cat>
            <c:strRef>
              <c:f>Sheet2!$G$14:$G$20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Sheet2!$I$14:$I$20</c:f>
              <c:numCache>
                <c:formatCode>0.0_ </c:formatCode>
                <c:ptCount val="7"/>
                <c:pt idx="0">
                  <c:v>211.05</c:v>
                </c:pt>
                <c:pt idx="1">
                  <c:v>211.05</c:v>
                </c:pt>
                <c:pt idx="2">
                  <c:v>281.39999999999998</c:v>
                </c:pt>
                <c:pt idx="3">
                  <c:v>997.5</c:v>
                </c:pt>
                <c:pt idx="4">
                  <c:v>1701</c:v>
                </c:pt>
                <c:pt idx="5">
                  <c:v>598.5</c:v>
                </c:pt>
                <c:pt idx="6">
                  <c:v>1302</c:v>
                </c:pt>
              </c:numCache>
            </c:numRef>
          </c:val>
        </c:ser>
        <c:ser>
          <c:idx val="2"/>
          <c:order val="2"/>
          <c:tx>
            <c:strRef>
              <c:f>Sheet2!$J$12:$J$13</c:f>
              <c:strCache>
                <c:ptCount val="1"/>
                <c:pt idx="0">
                  <c:v>Ａで得られるボーナス （スキル）</c:v>
                </c:pt>
              </c:strCache>
            </c:strRef>
          </c:tx>
          <c:invertIfNegative val="0"/>
          <c:cat>
            <c:strRef>
              <c:f>Sheet2!$G$14:$G$20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Sheet2!$J$14:$J$20</c:f>
              <c:numCache>
                <c:formatCode>0.0_ </c:formatCode>
                <c:ptCount val="7"/>
                <c:pt idx="0">
                  <c:v>20.100000000000001</c:v>
                </c:pt>
                <c:pt idx="1">
                  <c:v>20.100000000000001</c:v>
                </c:pt>
                <c:pt idx="2">
                  <c:v>26.8</c:v>
                </c:pt>
                <c:pt idx="3">
                  <c:v>0</c:v>
                </c:pt>
                <c:pt idx="4">
                  <c:v>67</c:v>
                </c:pt>
                <c:pt idx="5">
                  <c:v>0</c:v>
                </c:pt>
                <c:pt idx="6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38048"/>
        <c:axId val="195465984"/>
      </c:barChart>
      <c:catAx>
        <c:axId val="17833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65984"/>
        <c:crosses val="autoZero"/>
        <c:auto val="1"/>
        <c:lblAlgn val="ctr"/>
        <c:lblOffset val="100"/>
        <c:noMultiLvlLbl val="0"/>
      </c:catAx>
      <c:valAx>
        <c:axId val="195465984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178338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内政官</a:t>
            </a:r>
            <a:r>
              <a:rPr lang="en-US" altLang="en-US"/>
              <a:t>A</a:t>
            </a:r>
            <a:r>
              <a:rPr lang="ja-JP" altLang="en-US"/>
              <a:t>のボーナス－</a:t>
            </a:r>
            <a:r>
              <a:rPr lang="en-US" altLang="en-US"/>
              <a:t>B</a:t>
            </a:r>
            <a:r>
              <a:rPr lang="ja-JP" altLang="en-US"/>
              <a:t>のボーナス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Sheet2!$H$35</c:f>
              <c:strCache>
                <c:ptCount val="1"/>
                <c:pt idx="0">
                  <c:v>１時間</c:v>
                </c:pt>
              </c:strCache>
            </c:strRef>
          </c:tx>
          <c:invertIfNegative val="0"/>
          <c:cat>
            <c:strRef>
              <c:f>Sheet2!$G$36:$G$42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Sheet2!$H$36:$H$42</c:f>
              <c:numCache>
                <c:formatCode>0_ </c:formatCode>
                <c:ptCount val="7"/>
                <c:pt idx="0">
                  <c:v>7.5374999999999943</c:v>
                </c:pt>
                <c:pt idx="1">
                  <c:v>7.5374999999999943</c:v>
                </c:pt>
                <c:pt idx="2">
                  <c:v>10.050000000000011</c:v>
                </c:pt>
                <c:pt idx="3">
                  <c:v>47.5</c:v>
                </c:pt>
                <c:pt idx="4">
                  <c:v>72.625</c:v>
                </c:pt>
                <c:pt idx="5">
                  <c:v>28.5</c:v>
                </c:pt>
                <c:pt idx="6">
                  <c:v>53.625</c:v>
                </c:pt>
              </c:numCache>
            </c:numRef>
          </c:val>
        </c:ser>
        <c:ser>
          <c:idx val="1"/>
          <c:order val="1"/>
          <c:tx>
            <c:strRef>
              <c:f>Sheet2!$I$35</c:f>
              <c:strCache>
                <c:ptCount val="1"/>
                <c:pt idx="0">
                  <c:v>（知力）</c:v>
                </c:pt>
              </c:strCache>
            </c:strRef>
          </c:tx>
          <c:invertIfNegative val="0"/>
          <c:cat>
            <c:strRef>
              <c:f>Sheet2!$G$36:$G$42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Sheet2!$I$36:$I$42</c:f>
              <c:numCache>
                <c:formatCode>0.0_ </c:formatCode>
                <c:ptCount val="7"/>
                <c:pt idx="0">
                  <c:v>10.050000000000011</c:v>
                </c:pt>
                <c:pt idx="1">
                  <c:v>10.050000000000011</c:v>
                </c:pt>
                <c:pt idx="2">
                  <c:v>13.399999999999977</c:v>
                </c:pt>
                <c:pt idx="3">
                  <c:v>47.5</c:v>
                </c:pt>
                <c:pt idx="4">
                  <c:v>81</c:v>
                </c:pt>
                <c:pt idx="5">
                  <c:v>28.5</c:v>
                </c:pt>
                <c:pt idx="6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Sheet2!$J$35</c:f>
              <c:strCache>
                <c:ptCount val="1"/>
                <c:pt idx="0">
                  <c:v>（スキル）</c:v>
                </c:pt>
              </c:strCache>
            </c:strRef>
          </c:tx>
          <c:invertIfNegative val="0"/>
          <c:cat>
            <c:strRef>
              <c:f>Sheet2!$G$36:$G$42</c:f>
              <c:strCache>
                <c:ptCount val="7"/>
                <c:pt idx="0">
                  <c:v>木</c:v>
                </c:pt>
                <c:pt idx="1">
                  <c:v>石</c:v>
                </c:pt>
                <c:pt idx="2">
                  <c:v>鉄</c:v>
                </c:pt>
                <c:pt idx="3">
                  <c:v>糧</c:v>
                </c:pt>
                <c:pt idx="4">
                  <c:v>４種合計</c:v>
                </c:pt>
                <c:pt idx="5">
                  <c:v>交換後の糧</c:v>
                </c:pt>
                <c:pt idx="6">
                  <c:v>４種合計</c:v>
                </c:pt>
              </c:strCache>
            </c:strRef>
          </c:cat>
          <c:val>
            <c:numRef>
              <c:f>Sheet2!$J$36:$J$42</c:f>
              <c:numCache>
                <c:formatCode>0.0_ </c:formatCode>
                <c:ptCount val="7"/>
                <c:pt idx="0">
                  <c:v>-2.5124999999999993</c:v>
                </c:pt>
                <c:pt idx="1">
                  <c:v>-2.5124999999999993</c:v>
                </c:pt>
                <c:pt idx="2">
                  <c:v>-3.3499999999999979</c:v>
                </c:pt>
                <c:pt idx="3">
                  <c:v>0</c:v>
                </c:pt>
                <c:pt idx="4">
                  <c:v>-8.375</c:v>
                </c:pt>
                <c:pt idx="5">
                  <c:v>0</c:v>
                </c:pt>
                <c:pt idx="6">
                  <c:v>-8.375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62656"/>
        <c:axId val="197085056"/>
      </c:barChart>
      <c:catAx>
        <c:axId val="19546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7085056"/>
        <c:crosses val="autoZero"/>
        <c:auto val="1"/>
        <c:lblAlgn val="ctr"/>
        <c:lblOffset val="100"/>
        <c:noMultiLvlLbl val="0"/>
      </c:catAx>
      <c:valAx>
        <c:axId val="197085056"/>
        <c:scaling>
          <c:orientation val="minMax"/>
        </c:scaling>
        <c:delete val="0"/>
        <c:axPos val="l"/>
        <c:majorGridlines/>
        <c:numFmt formatCode="0_ " sourceLinked="1"/>
        <c:majorTickMark val="none"/>
        <c:minorTickMark val="none"/>
        <c:tickLblPos val="nextTo"/>
        <c:crossAx val="19546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471818</xdr:colOff>
      <xdr:row>7</xdr:row>
      <xdr:rowOff>178981</xdr:rowOff>
    </xdr:from>
    <xdr:to>
      <xdr:col>18</xdr:col>
      <xdr:colOff>270243</xdr:colOff>
      <xdr:row>22</xdr:row>
      <xdr:rowOff>153285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316760</xdr:colOff>
      <xdr:row>32</xdr:row>
      <xdr:rowOff>178981</xdr:rowOff>
    </xdr:from>
    <xdr:to>
      <xdr:col>18</xdr:col>
      <xdr:colOff>115185</xdr:colOff>
      <xdr:row>48</xdr:row>
      <xdr:rowOff>31454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workbookViewId="0">
      <selection activeCell="D1" sqref="D1"/>
    </sheetView>
  </sheetViews>
  <sheetFormatPr defaultRowHeight="13.5"/>
  <cols>
    <col min="1" max="1" width="2.875" customWidth="1"/>
    <col min="2" max="2" width="16.875" customWidth="1"/>
    <col min="3" max="3" width="9.375" customWidth="1"/>
    <col min="4" max="4" width="11" customWidth="1"/>
    <col min="5" max="5" width="10.875" customWidth="1"/>
    <col min="6" max="6" width="5.75" customWidth="1"/>
    <col min="7" max="7" width="20.375" customWidth="1"/>
    <col min="8" max="8" width="11.75" customWidth="1"/>
    <col min="9" max="9" width="14.125" customWidth="1"/>
    <col min="10" max="10" width="15" customWidth="1"/>
    <col min="11" max="11" width="24.375" customWidth="1"/>
    <col min="12" max="12" width="10.375" style="23" customWidth="1"/>
  </cols>
  <sheetData>
    <row r="1" spans="2:12" ht="14.25" thickBot="1"/>
    <row r="2" spans="2:12" ht="15" thickTop="1" thickBot="1">
      <c r="B2" s="42" t="s">
        <v>28</v>
      </c>
      <c r="C2" s="43"/>
      <c r="D2" s="43"/>
      <c r="E2" s="43"/>
    </row>
    <row r="3" spans="2:12" ht="15" thickTop="1" thickBot="1">
      <c r="B3" s="42" t="s">
        <v>26</v>
      </c>
      <c r="C3" s="42" t="s">
        <v>27</v>
      </c>
      <c r="D3" s="42" t="s">
        <v>0</v>
      </c>
      <c r="E3" s="42" t="s">
        <v>1</v>
      </c>
      <c r="G3" s="3" t="s">
        <v>6</v>
      </c>
      <c r="H3" s="8">
        <v>0.6</v>
      </c>
    </row>
    <row r="4" spans="2:12" ht="15" thickTop="1" thickBot="1">
      <c r="B4" s="2" t="s">
        <v>2</v>
      </c>
      <c r="C4" s="2">
        <v>1005</v>
      </c>
      <c r="D4" s="2">
        <f>C4*24</f>
        <v>24120</v>
      </c>
      <c r="E4" s="2">
        <f>D4*30</f>
        <v>723600</v>
      </c>
    </row>
    <row r="5" spans="2:12" ht="15" thickTop="1" thickBot="1">
      <c r="B5" s="2" t="s">
        <v>3</v>
      </c>
      <c r="C5" s="2">
        <v>1005</v>
      </c>
      <c r="D5" s="2">
        <f>C5*24</f>
        <v>24120</v>
      </c>
      <c r="E5" s="2">
        <f>D5*30</f>
        <v>723600</v>
      </c>
      <c r="G5" s="42"/>
      <c r="H5" s="42" t="s">
        <v>27</v>
      </c>
      <c r="I5" s="42" t="s">
        <v>0</v>
      </c>
      <c r="J5" s="42" t="s">
        <v>1</v>
      </c>
    </row>
    <row r="6" spans="2:12" ht="15" thickTop="1" thickBot="1">
      <c r="B6" s="2" t="s">
        <v>4</v>
      </c>
      <c r="C6" s="2">
        <v>1340</v>
      </c>
      <c r="D6" s="2">
        <f>C6*24</f>
        <v>32160</v>
      </c>
      <c r="E6" s="2">
        <f>D6*30</f>
        <v>964800</v>
      </c>
      <c r="G6" s="7" t="s">
        <v>8</v>
      </c>
      <c r="H6" s="2">
        <f>C4+C5+C6</f>
        <v>3350</v>
      </c>
      <c r="I6" s="2">
        <f>D4+D5+D6</f>
        <v>80400</v>
      </c>
      <c r="J6" s="2">
        <f>E4+E5+E6</f>
        <v>2412000</v>
      </c>
    </row>
    <row r="7" spans="2:12" ht="15" thickTop="1" thickBot="1">
      <c r="B7" s="5" t="s">
        <v>5</v>
      </c>
      <c r="C7" s="5">
        <v>4750</v>
      </c>
      <c r="D7" s="5">
        <f>C7*24</f>
        <v>114000</v>
      </c>
      <c r="E7" s="5">
        <f>D7*30</f>
        <v>3420000</v>
      </c>
      <c r="G7" s="6" t="s">
        <v>7</v>
      </c>
      <c r="H7" s="5">
        <f>H6+C7</f>
        <v>8100</v>
      </c>
      <c r="I7" s="5">
        <f>H7*24</f>
        <v>194400</v>
      </c>
      <c r="J7" s="5">
        <f>I7*30</f>
        <v>5832000</v>
      </c>
    </row>
    <row r="8" spans="2:12" ht="15" thickTop="1" thickBot="1">
      <c r="B8" s="18" t="s">
        <v>19</v>
      </c>
      <c r="C8" s="3">
        <f>C7*H3</f>
        <v>2850</v>
      </c>
      <c r="D8" s="3">
        <f>C8*24</f>
        <v>68400</v>
      </c>
      <c r="E8" s="3">
        <f>D8*30</f>
        <v>2052000</v>
      </c>
      <c r="G8" s="18" t="s">
        <v>20</v>
      </c>
      <c r="H8" s="3">
        <f>C8+H6</f>
        <v>6200</v>
      </c>
      <c r="I8" s="3">
        <f>D8+I6</f>
        <v>148800</v>
      </c>
      <c r="J8" s="3">
        <f>E8+J6</f>
        <v>4464000</v>
      </c>
    </row>
    <row r="9" spans="2:12" ht="15" thickTop="1" thickBot="1"/>
    <row r="10" spans="2:12" s="10" customFormat="1" ht="15" thickTop="1" thickBot="1">
      <c r="B10" s="44" t="s">
        <v>29</v>
      </c>
      <c r="L10" s="23"/>
    </row>
    <row r="11" spans="2:12" ht="15" thickTop="1" thickBot="1">
      <c r="B11" s="1" t="s">
        <v>9</v>
      </c>
      <c r="C11" s="1">
        <v>12.93</v>
      </c>
      <c r="D11" s="1" t="s">
        <v>10</v>
      </c>
      <c r="E11" s="1">
        <v>1.5</v>
      </c>
      <c r="G11" s="13" t="s">
        <v>39</v>
      </c>
      <c r="H11" s="42" t="s">
        <v>18</v>
      </c>
      <c r="I11" s="42" t="s">
        <v>42</v>
      </c>
      <c r="J11" s="42" t="s">
        <v>43</v>
      </c>
      <c r="K11" s="42" t="s">
        <v>17</v>
      </c>
      <c r="L11" s="42" t="s">
        <v>41</v>
      </c>
    </row>
    <row r="12" spans="2:12" ht="15" thickTop="1" thickBot="1">
      <c r="B12" s="19" t="s">
        <v>21</v>
      </c>
      <c r="C12" s="9">
        <v>0.2</v>
      </c>
      <c r="D12" s="23"/>
      <c r="E12" s="23"/>
      <c r="F12" s="23"/>
      <c r="G12" s="11" t="s">
        <v>2</v>
      </c>
      <c r="H12" s="28">
        <f>C4+K12</f>
        <v>1160.0715</v>
      </c>
      <c r="I12" s="16">
        <f>C4*C11/100</f>
        <v>129.94649999999999</v>
      </c>
      <c r="J12" s="11">
        <f>C4*C12*C16</f>
        <v>25.125</v>
      </c>
      <c r="K12" s="32">
        <f>I12+J12</f>
        <v>155.07149999999999</v>
      </c>
      <c r="L12" s="34">
        <f>K12/H12</f>
        <v>0.13367408819197782</v>
      </c>
    </row>
    <row r="13" spans="2:12" ht="15" thickTop="1" thickBot="1">
      <c r="B13" s="1" t="s">
        <v>11</v>
      </c>
      <c r="C13" s="9">
        <v>0.2</v>
      </c>
      <c r="D13" s="23"/>
      <c r="E13" s="23"/>
      <c r="F13" s="23"/>
      <c r="G13" s="11" t="s">
        <v>3</v>
      </c>
      <c r="H13" s="28">
        <f>C5+K13</f>
        <v>1160.0715</v>
      </c>
      <c r="I13" s="11">
        <f>C5*C11/100</f>
        <v>129.94649999999999</v>
      </c>
      <c r="J13" s="16">
        <f>C5*C13*C16</f>
        <v>25.125</v>
      </c>
      <c r="K13" s="28">
        <f>I13+J13</f>
        <v>155.07149999999999</v>
      </c>
      <c r="L13" s="34">
        <f t="shared" ref="L13:L21" si="0">K13/H13</f>
        <v>0.13367408819197782</v>
      </c>
    </row>
    <row r="14" spans="2:12" ht="15" thickTop="1" thickBot="1">
      <c r="B14" s="1" t="s">
        <v>12</v>
      </c>
      <c r="C14" s="9">
        <v>0.2</v>
      </c>
      <c r="D14" s="23"/>
      <c r="E14" s="23"/>
      <c r="F14" s="23"/>
      <c r="G14" s="11" t="s">
        <v>4</v>
      </c>
      <c r="H14" s="28">
        <f>C6+K14</f>
        <v>1546.7619999999999</v>
      </c>
      <c r="I14" s="11">
        <f>C6*C11/100</f>
        <v>173.262</v>
      </c>
      <c r="J14" s="11">
        <f>C6*C14*C16</f>
        <v>33.5</v>
      </c>
      <c r="K14" s="28">
        <f>I14+J14</f>
        <v>206.762</v>
      </c>
      <c r="L14" s="34">
        <f t="shared" si="0"/>
        <v>0.13367408819197782</v>
      </c>
    </row>
    <row r="15" spans="2:12" ht="15" thickTop="1" thickBot="1">
      <c r="B15" s="1" t="s">
        <v>13</v>
      </c>
      <c r="C15" s="9"/>
      <c r="D15" s="23"/>
      <c r="E15" s="23"/>
      <c r="F15" s="23"/>
      <c r="G15" s="14" t="s">
        <v>5</v>
      </c>
      <c r="H15" s="29">
        <f>C7+K15</f>
        <v>5364.1750000000002</v>
      </c>
      <c r="I15" s="14">
        <f>C7*C11/100</f>
        <v>614.17499999999995</v>
      </c>
      <c r="J15" s="14">
        <f>C7*C15*C16</f>
        <v>0</v>
      </c>
      <c r="K15" s="29">
        <f>I15+J15</f>
        <v>614.17499999999995</v>
      </c>
      <c r="L15" s="34">
        <f t="shared" si="0"/>
        <v>0.11449570530417072</v>
      </c>
    </row>
    <row r="16" spans="2:12" ht="15" thickTop="1" thickBot="1">
      <c r="B16" s="1" t="s">
        <v>14</v>
      </c>
      <c r="C16" s="17">
        <v>0.125</v>
      </c>
      <c r="D16" s="23"/>
      <c r="E16" s="23"/>
      <c r="F16" s="23"/>
      <c r="G16" s="18" t="s">
        <v>19</v>
      </c>
      <c r="H16" s="30">
        <f>H15*H3</f>
        <v>3218.5050000000001</v>
      </c>
      <c r="I16" s="12">
        <f>I15*H3</f>
        <v>368.50499999999994</v>
      </c>
      <c r="J16" s="12">
        <f>J15*H3</f>
        <v>0</v>
      </c>
      <c r="K16" s="30">
        <f>K15*H3</f>
        <v>368.50499999999994</v>
      </c>
      <c r="L16" s="34">
        <f t="shared" si="0"/>
        <v>0.11449570530417071</v>
      </c>
    </row>
    <row r="17" spans="2:12" s="23" customFormat="1" ht="15" thickTop="1" thickBot="1">
      <c r="B17" s="26" t="s">
        <v>34</v>
      </c>
      <c r="C17" s="35">
        <v>9</v>
      </c>
      <c r="G17" s="16" t="s">
        <v>8</v>
      </c>
      <c r="H17" s="28">
        <f>H12+H13+H14</f>
        <v>3866.9049999999997</v>
      </c>
      <c r="I17" s="11">
        <f>I12+I13+I14</f>
        <v>433.15499999999997</v>
      </c>
      <c r="J17" s="11">
        <f>J12+J13+J14</f>
        <v>83.75</v>
      </c>
      <c r="K17" s="28">
        <f>K12+K13+K14</f>
        <v>516.90499999999997</v>
      </c>
      <c r="L17" s="34">
        <f t="shared" si="0"/>
        <v>0.13367408819197782</v>
      </c>
    </row>
    <row r="18" spans="2:12" ht="15" thickTop="1" thickBot="1">
      <c r="G18" s="15" t="s">
        <v>7</v>
      </c>
      <c r="H18" s="29">
        <f>H12+H13+H14+H15</f>
        <v>9231.08</v>
      </c>
      <c r="I18" s="14">
        <f>I12+I13+I14+I15</f>
        <v>1047.33</v>
      </c>
      <c r="J18" s="14">
        <f>J12+J13+J14+J15</f>
        <v>83.75</v>
      </c>
      <c r="K18" s="29">
        <f>K12+K13+K14+K15</f>
        <v>1131.08</v>
      </c>
      <c r="L18" s="34">
        <f t="shared" si="0"/>
        <v>0.12252954150543598</v>
      </c>
    </row>
    <row r="19" spans="2:12" ht="15" thickTop="1" thickBot="1">
      <c r="B19" s="45" t="s">
        <v>32</v>
      </c>
      <c r="G19" s="18" t="s">
        <v>20</v>
      </c>
      <c r="H19" s="30">
        <f>H17+H16</f>
        <v>7085.41</v>
      </c>
      <c r="I19" s="12">
        <f>I17+I16</f>
        <v>801.65999999999985</v>
      </c>
      <c r="J19" s="12">
        <f>J17+J16</f>
        <v>83.75</v>
      </c>
      <c r="K19" s="30">
        <f>K17+K16</f>
        <v>885.40999999999985</v>
      </c>
      <c r="L19" s="34">
        <f t="shared" si="0"/>
        <v>0.12496242278146218</v>
      </c>
    </row>
    <row r="20" spans="2:12" ht="15" thickTop="1" thickBot="1">
      <c r="B20" s="4" t="s">
        <v>15</v>
      </c>
      <c r="C20" s="4">
        <v>16</v>
      </c>
      <c r="D20" s="4" t="s">
        <v>25</v>
      </c>
      <c r="E20" s="4">
        <v>3.5</v>
      </c>
      <c r="G20" s="22" t="s">
        <v>40</v>
      </c>
      <c r="H20" s="40">
        <f>H18*24</f>
        <v>221545.91999999998</v>
      </c>
      <c r="I20" s="22">
        <f>I18*24</f>
        <v>25135.919999999998</v>
      </c>
      <c r="J20" s="22">
        <f>J18*24</f>
        <v>2010</v>
      </c>
      <c r="K20" s="40">
        <f>K18*24</f>
        <v>27145.919999999998</v>
      </c>
      <c r="L20" s="34">
        <f t="shared" si="0"/>
        <v>0.12252954150543599</v>
      </c>
    </row>
    <row r="21" spans="2:12" ht="15" thickTop="1" thickBot="1">
      <c r="B21" s="25" t="s">
        <v>31</v>
      </c>
      <c r="C21" s="4">
        <v>60</v>
      </c>
      <c r="G21" s="22" t="s">
        <v>20</v>
      </c>
      <c r="H21" s="40">
        <f>H19*24</f>
        <v>170049.84</v>
      </c>
      <c r="I21" s="22">
        <f>I19*24</f>
        <v>19239.839999999997</v>
      </c>
      <c r="J21" s="22">
        <f>J19*24</f>
        <v>2010</v>
      </c>
      <c r="K21" s="40">
        <f>K19*24</f>
        <v>21249.839999999997</v>
      </c>
      <c r="L21" s="34">
        <f t="shared" si="0"/>
        <v>0.12496242278146218</v>
      </c>
    </row>
    <row r="22" spans="2:12" s="23" customFormat="1" ht="15" thickTop="1" thickBot="1">
      <c r="B22" s="25" t="s">
        <v>16</v>
      </c>
      <c r="C22" s="24">
        <f>C20+C21*0.008*C20</f>
        <v>23.68</v>
      </c>
    </row>
    <row r="23" spans="2:12" s="10" customFormat="1" ht="15" thickTop="1" thickBot="1">
      <c r="B23" s="24" t="s">
        <v>30</v>
      </c>
      <c r="C23" s="21">
        <f>C22/E20</f>
        <v>6.765714285714286</v>
      </c>
      <c r="G23" s="36" t="s">
        <v>36</v>
      </c>
      <c r="H23" s="36"/>
      <c r="I23" s="36"/>
      <c r="J23" s="36"/>
      <c r="K23" s="36"/>
      <c r="L23" s="23"/>
    </row>
    <row r="24" spans="2:12" ht="15" thickTop="1" thickBot="1">
      <c r="B24" s="22" t="s">
        <v>22</v>
      </c>
      <c r="C24" s="22">
        <v>7</v>
      </c>
      <c r="D24" s="22" t="s">
        <v>23</v>
      </c>
      <c r="E24" s="27">
        <f>E20*(6+C24)/100</f>
        <v>0.45500000000000002</v>
      </c>
      <c r="G24" s="36" t="s">
        <v>33</v>
      </c>
      <c r="H24" s="37">
        <f>E11/C17*0.16</f>
        <v>2.6666666666666665E-2</v>
      </c>
      <c r="I24" s="36" t="s">
        <v>35</v>
      </c>
      <c r="J24" s="37">
        <f>E11/C17*0.32</f>
        <v>5.333333333333333E-2</v>
      </c>
      <c r="K24" s="36" t="s">
        <v>37</v>
      </c>
    </row>
    <row r="25" spans="2:12" ht="15" thickTop="1" thickBot="1">
      <c r="B25" s="22" t="s">
        <v>24</v>
      </c>
      <c r="C25" s="22">
        <v>2</v>
      </c>
      <c r="D25" s="22" t="s">
        <v>23</v>
      </c>
      <c r="E25" s="27">
        <f>E20*(5+2*C25)/100</f>
        <v>0.315</v>
      </c>
      <c r="G25" s="36" t="s">
        <v>38</v>
      </c>
      <c r="H25" s="36"/>
      <c r="I25" s="36"/>
      <c r="J25" s="36"/>
      <c r="K25" s="36"/>
    </row>
    <row r="26" spans="2:12" ht="14.25" thickTop="1"/>
  </sheetData>
  <phoneticPr fontId="3"/>
  <dataValidations count="5">
    <dataValidation type="list" allowBlank="1" showInputMessage="1" showErrorMessage="1" sqref="E20">
      <formula1>"1,1.5,2,2.5,3,3.5,4"</formula1>
    </dataValidation>
    <dataValidation type="whole" allowBlank="1" showInputMessage="1" showErrorMessage="1" sqref="C21">
      <formula1>0</formula1>
      <formula2>300</formula2>
    </dataValidation>
    <dataValidation type="list" allowBlank="1" showInputMessage="1" showErrorMessage="1" sqref="C24:C25">
      <formula1>"1,2,3,4,5,6,7,8,9,10"</formula1>
    </dataValidation>
    <dataValidation type="whole" allowBlank="1" showInputMessage="1" showErrorMessage="1" sqref="C20">
      <formula1>1</formula1>
      <formula2>100</formula2>
    </dataValidation>
    <dataValidation type="list" allowBlank="1" showInputMessage="1" showErrorMessage="1" sqref="E11">
      <formula1>"1,1.5,2,2.5,3,3.5"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topLeftCell="B21" zoomScale="86" zoomScaleNormal="86" workbookViewId="0">
      <selection activeCell="E53" sqref="E53"/>
    </sheetView>
  </sheetViews>
  <sheetFormatPr defaultRowHeight="13.5"/>
  <cols>
    <col min="2" max="2" width="14.875" customWidth="1"/>
    <col min="3" max="3" width="11.875" customWidth="1"/>
    <col min="4" max="5" width="9" style="47"/>
    <col min="7" max="7" width="12" customWidth="1"/>
    <col min="8" max="8" width="8.875" customWidth="1"/>
    <col min="9" max="9" width="8.5" customWidth="1"/>
    <col min="10" max="10" width="7.875" customWidth="1"/>
    <col min="11" max="11" width="8.125" style="47" customWidth="1"/>
    <col min="12" max="12" width="7.25" customWidth="1"/>
    <col min="13" max="13" width="10.375" customWidth="1"/>
  </cols>
  <sheetData>
    <row r="2" spans="2:11" ht="14.25" thickBot="1"/>
    <row r="3" spans="2:11" ht="15" thickTop="1" thickBot="1">
      <c r="B3" s="46" t="s">
        <v>46</v>
      </c>
      <c r="C3" s="47"/>
    </row>
    <row r="4" spans="2:11" ht="15" thickTop="1" thickBot="1">
      <c r="B4" s="63" t="s">
        <v>26</v>
      </c>
      <c r="C4" s="63" t="s">
        <v>54</v>
      </c>
      <c r="D4" s="63" t="s">
        <v>50</v>
      </c>
      <c r="G4" s="52" t="s">
        <v>49</v>
      </c>
      <c r="H4" s="33">
        <v>0.6</v>
      </c>
      <c r="I4" s="47"/>
    </row>
    <row r="5" spans="2:11" ht="15" thickTop="1" thickBot="1">
      <c r="B5" s="49" t="s">
        <v>2</v>
      </c>
      <c r="C5" s="49">
        <v>1005</v>
      </c>
      <c r="D5" s="49">
        <f>C5*24</f>
        <v>24120</v>
      </c>
      <c r="G5" s="52" t="s">
        <v>52</v>
      </c>
      <c r="H5" s="52">
        <f>C8*H4</f>
        <v>2850</v>
      </c>
      <c r="I5" s="52">
        <f>H5*24</f>
        <v>68400</v>
      </c>
    </row>
    <row r="6" spans="2:11" ht="15" thickTop="1" thickBot="1">
      <c r="B6" s="49" t="s">
        <v>3</v>
      </c>
      <c r="C6" s="49">
        <v>1005</v>
      </c>
      <c r="D6" s="49">
        <f>C6*24</f>
        <v>24120</v>
      </c>
      <c r="G6" s="51" t="s">
        <v>51</v>
      </c>
      <c r="H6" s="51">
        <f>C5+C6+C7+H5</f>
        <v>6200</v>
      </c>
      <c r="I6" s="51">
        <f>H6*24</f>
        <v>148800</v>
      </c>
    </row>
    <row r="7" spans="2:11" ht="15" thickTop="1" thickBot="1">
      <c r="B7" s="49" t="s">
        <v>4</v>
      </c>
      <c r="C7" s="49">
        <v>1340</v>
      </c>
      <c r="D7" s="49">
        <f>C7*24</f>
        <v>32160</v>
      </c>
    </row>
    <row r="8" spans="2:11" s="23" customFormat="1" ht="15" thickTop="1" thickBot="1">
      <c r="B8" s="52" t="s">
        <v>5</v>
      </c>
      <c r="C8" s="52">
        <v>4750</v>
      </c>
      <c r="D8" s="52">
        <f>C8*24</f>
        <v>114000</v>
      </c>
      <c r="E8" s="47"/>
    </row>
    <row r="9" spans="2:11" ht="15" thickTop="1" thickBot="1">
      <c r="B9" s="50" t="s">
        <v>51</v>
      </c>
      <c r="C9" s="50">
        <f>C5+C6+C7+C8</f>
        <v>8100</v>
      </c>
      <c r="D9" s="50">
        <f>C9*24</f>
        <v>194400</v>
      </c>
    </row>
    <row r="10" spans="2:11" ht="14.25" thickTop="1"/>
    <row r="11" spans="2:11" ht="14.25" thickBot="1"/>
    <row r="12" spans="2:11" ht="15" thickTop="1" thickBot="1">
      <c r="B12" s="62" t="s">
        <v>47</v>
      </c>
      <c r="C12" s="61"/>
      <c r="G12" s="46" t="s">
        <v>53</v>
      </c>
      <c r="H12" s="20"/>
      <c r="I12" s="47"/>
      <c r="J12" s="47"/>
      <c r="K12"/>
    </row>
    <row r="13" spans="2:11" ht="15" thickTop="1" thickBot="1">
      <c r="B13" s="55" t="s">
        <v>44</v>
      </c>
      <c r="C13" s="60">
        <v>9</v>
      </c>
      <c r="D13" s="48" t="s">
        <v>10</v>
      </c>
      <c r="E13" s="48">
        <v>2</v>
      </c>
      <c r="G13" s="63"/>
      <c r="H13" s="73" t="s">
        <v>54</v>
      </c>
      <c r="I13" s="66" t="s">
        <v>56</v>
      </c>
      <c r="J13" s="67" t="s">
        <v>55</v>
      </c>
      <c r="K13" s="73" t="s">
        <v>50</v>
      </c>
    </row>
    <row r="14" spans="2:11" ht="15" thickTop="1" thickBot="1">
      <c r="B14" s="55" t="s">
        <v>45</v>
      </c>
      <c r="C14" s="48"/>
      <c r="D14" s="48" t="s">
        <v>9</v>
      </c>
      <c r="E14" s="48">
        <v>21</v>
      </c>
      <c r="G14" s="49" t="s">
        <v>2</v>
      </c>
      <c r="H14" s="56">
        <f>I14+J14</f>
        <v>231.15</v>
      </c>
      <c r="I14" s="68">
        <f>C5*E14/100</f>
        <v>211.05</v>
      </c>
      <c r="J14" s="68">
        <f>C5*E15*E19</f>
        <v>20.100000000000001</v>
      </c>
      <c r="K14" s="56">
        <f>H14*24</f>
        <v>5547.6</v>
      </c>
    </row>
    <row r="15" spans="2:11" ht="15" thickTop="1" thickBot="1">
      <c r="B15" s="55" t="s">
        <v>21</v>
      </c>
      <c r="C15" s="48"/>
      <c r="D15" s="48"/>
      <c r="E15" s="53">
        <v>0.16</v>
      </c>
      <c r="G15" s="49" t="s">
        <v>3</v>
      </c>
      <c r="H15" s="56">
        <f>I15+J15</f>
        <v>231.15</v>
      </c>
      <c r="I15" s="68">
        <f>C6*E14/100</f>
        <v>211.05</v>
      </c>
      <c r="J15" s="68">
        <f>C6*E15*E19</f>
        <v>20.100000000000001</v>
      </c>
      <c r="K15" s="56">
        <f>H15*24</f>
        <v>5547.6</v>
      </c>
    </row>
    <row r="16" spans="2:11" ht="15" thickTop="1" thickBot="1">
      <c r="B16" s="48" t="s">
        <v>11</v>
      </c>
      <c r="C16" s="48"/>
      <c r="D16" s="48"/>
      <c r="E16" s="53">
        <v>0.16</v>
      </c>
      <c r="G16" s="49" t="s">
        <v>4</v>
      </c>
      <c r="H16" s="56">
        <f>I16+J16</f>
        <v>308.2</v>
      </c>
      <c r="I16" s="68">
        <f>C7*E14/100</f>
        <v>281.39999999999998</v>
      </c>
      <c r="J16" s="68">
        <f>C7*E17*E19</f>
        <v>26.8</v>
      </c>
      <c r="K16" s="56">
        <f>H16*24</f>
        <v>7396.7999999999993</v>
      </c>
    </row>
    <row r="17" spans="2:11" ht="15" thickTop="1" thickBot="1">
      <c r="B17" s="48" t="s">
        <v>12</v>
      </c>
      <c r="C17" s="48"/>
      <c r="D17" s="48"/>
      <c r="E17" s="53">
        <v>0.16</v>
      </c>
      <c r="F17" s="23"/>
      <c r="G17" s="52" t="s">
        <v>5</v>
      </c>
      <c r="H17" s="57">
        <f>I17+J17</f>
        <v>997.5</v>
      </c>
      <c r="I17" s="69">
        <f>C8*E14/100</f>
        <v>997.5</v>
      </c>
      <c r="J17" s="69">
        <f>C8*E18*E19</f>
        <v>0</v>
      </c>
      <c r="K17" s="57">
        <f>H17*24</f>
        <v>23940</v>
      </c>
    </row>
    <row r="18" spans="2:11" ht="15" thickTop="1" thickBot="1">
      <c r="B18" s="48" t="s">
        <v>13</v>
      </c>
      <c r="C18" s="48"/>
      <c r="D18" s="48"/>
      <c r="E18" s="53"/>
      <c r="G18" s="50" t="s">
        <v>51</v>
      </c>
      <c r="H18" s="58">
        <f>I18+J18</f>
        <v>1768</v>
      </c>
      <c r="I18" s="70">
        <f>I14+I15+I16+I17</f>
        <v>1701</v>
      </c>
      <c r="J18" s="70">
        <f>J14+J15+J16+J17</f>
        <v>67</v>
      </c>
      <c r="K18" s="58">
        <f>H18*24</f>
        <v>42432</v>
      </c>
    </row>
    <row r="19" spans="2:11" ht="15" thickTop="1" thickBot="1">
      <c r="B19" s="48" t="s">
        <v>14</v>
      </c>
      <c r="C19" s="48"/>
      <c r="D19" s="48"/>
      <c r="E19" s="54">
        <v>0.125</v>
      </c>
      <c r="G19" s="52" t="s">
        <v>52</v>
      </c>
      <c r="H19" s="57">
        <f>I19+J19</f>
        <v>598.5</v>
      </c>
      <c r="I19" s="69">
        <f>H4*I17</f>
        <v>598.5</v>
      </c>
      <c r="J19" s="69">
        <f>J17*H4</f>
        <v>0</v>
      </c>
      <c r="K19" s="57">
        <f>H19*24</f>
        <v>14364</v>
      </c>
    </row>
    <row r="20" spans="2:11" ht="15" thickTop="1" thickBot="1">
      <c r="D20"/>
      <c r="E20"/>
      <c r="G20" s="51" t="s">
        <v>51</v>
      </c>
      <c r="H20" s="39">
        <f>I20+J20</f>
        <v>1369</v>
      </c>
      <c r="I20" s="71">
        <f>I14+I15+I16+I19</f>
        <v>1302</v>
      </c>
      <c r="J20" s="71">
        <f>J14+J15+J16+J19</f>
        <v>67</v>
      </c>
      <c r="K20" s="39">
        <f>H20*24</f>
        <v>32856</v>
      </c>
    </row>
    <row r="21" spans="2:11" ht="14.25" thickTop="1">
      <c r="D21"/>
      <c r="E21"/>
      <c r="G21" s="47"/>
      <c r="H21" s="31"/>
      <c r="I21" s="72"/>
      <c r="J21" s="72"/>
      <c r="K21" s="31"/>
    </row>
    <row r="22" spans="2:11">
      <c r="D22"/>
      <c r="E22"/>
      <c r="G22" s="47"/>
      <c r="H22" s="31"/>
      <c r="I22" s="72"/>
      <c r="J22" s="72"/>
      <c r="K22" s="31"/>
    </row>
    <row r="23" spans="2:11" ht="14.25" thickBot="1">
      <c r="D23"/>
      <c r="E23"/>
      <c r="G23" s="47"/>
      <c r="H23" s="31"/>
      <c r="I23" s="72"/>
      <c r="J23" s="72"/>
      <c r="K23" s="31"/>
    </row>
    <row r="24" spans="2:11" ht="15" thickTop="1" thickBot="1">
      <c r="B24" s="65" t="s">
        <v>48</v>
      </c>
      <c r="C24" s="41"/>
      <c r="G24" s="46" t="s">
        <v>57</v>
      </c>
      <c r="H24" s="38"/>
      <c r="I24" s="72"/>
      <c r="J24" s="72"/>
      <c r="K24" s="31"/>
    </row>
    <row r="25" spans="2:11" ht="15" thickTop="1" thickBot="1">
      <c r="B25" s="49" t="s">
        <v>44</v>
      </c>
      <c r="C25" s="56">
        <v>9</v>
      </c>
      <c r="D25" s="49" t="s">
        <v>10</v>
      </c>
      <c r="E25" s="49">
        <v>1.5</v>
      </c>
      <c r="G25" s="63"/>
      <c r="H25" s="73" t="s">
        <v>54</v>
      </c>
      <c r="I25" s="66" t="s">
        <v>56</v>
      </c>
      <c r="J25" s="67" t="s">
        <v>55</v>
      </c>
      <c r="K25" s="73" t="s">
        <v>50</v>
      </c>
    </row>
    <row r="26" spans="2:11" ht="15" thickTop="1" thickBot="1">
      <c r="B26" s="49" t="s">
        <v>45</v>
      </c>
      <c r="C26" s="49"/>
      <c r="D26" s="49" t="s">
        <v>9</v>
      </c>
      <c r="E26" s="49">
        <v>20</v>
      </c>
      <c r="G26" s="49" t="s">
        <v>2</v>
      </c>
      <c r="H26" s="56">
        <f>I26+J26</f>
        <v>223.61250000000001</v>
      </c>
      <c r="I26" s="68">
        <f>C5*E26/100</f>
        <v>201</v>
      </c>
      <c r="J26" s="68">
        <f>C5*E27*E31</f>
        <v>22.612500000000001</v>
      </c>
      <c r="K26" s="56">
        <f>H26*24</f>
        <v>5366.7000000000007</v>
      </c>
    </row>
    <row r="27" spans="2:11" ht="15" thickTop="1" thickBot="1">
      <c r="B27" s="49" t="s">
        <v>21</v>
      </c>
      <c r="C27" s="49"/>
      <c r="D27" s="49"/>
      <c r="E27" s="64">
        <v>0.18</v>
      </c>
      <c r="G27" s="49" t="s">
        <v>3</v>
      </c>
      <c r="H27" s="56">
        <f>I27+J27</f>
        <v>223.61250000000001</v>
      </c>
      <c r="I27" s="68">
        <f>C6*E26/100</f>
        <v>201</v>
      </c>
      <c r="J27" s="68">
        <f>C6*E27*E31</f>
        <v>22.612500000000001</v>
      </c>
      <c r="K27" s="56">
        <f>H27*24</f>
        <v>5366.7000000000007</v>
      </c>
    </row>
    <row r="28" spans="2:11" ht="15" thickTop="1" thickBot="1">
      <c r="B28" s="49" t="s">
        <v>11</v>
      </c>
      <c r="C28" s="49"/>
      <c r="D28" s="49"/>
      <c r="E28" s="64">
        <v>0.18</v>
      </c>
      <c r="G28" s="49" t="s">
        <v>4</v>
      </c>
      <c r="H28" s="56">
        <f>I28+J28</f>
        <v>298.14999999999998</v>
      </c>
      <c r="I28" s="68">
        <f>C7*E26/100</f>
        <v>268</v>
      </c>
      <c r="J28" s="68">
        <f>C7*E29*E31</f>
        <v>30.15</v>
      </c>
      <c r="K28" s="56">
        <f>H28*24</f>
        <v>7155.5999999999995</v>
      </c>
    </row>
    <row r="29" spans="2:11" ht="15" thickTop="1" thickBot="1">
      <c r="B29" s="49" t="s">
        <v>12</v>
      </c>
      <c r="C29" s="49"/>
      <c r="D29" s="49"/>
      <c r="E29" s="64">
        <v>0.18</v>
      </c>
      <c r="G29" s="52" t="s">
        <v>5</v>
      </c>
      <c r="H29" s="57">
        <f>I29+J29</f>
        <v>950</v>
      </c>
      <c r="I29" s="69">
        <f>C8*E26/100</f>
        <v>950</v>
      </c>
      <c r="J29" s="69">
        <f>C8*E30*E31</f>
        <v>0</v>
      </c>
      <c r="K29" s="57">
        <f>H29*24</f>
        <v>22800</v>
      </c>
    </row>
    <row r="30" spans="2:11" ht="15" thickTop="1" thickBot="1">
      <c r="B30" s="49" t="s">
        <v>13</v>
      </c>
      <c r="C30" s="49"/>
      <c r="D30" s="49"/>
      <c r="E30" s="64"/>
      <c r="G30" s="50" t="s">
        <v>51</v>
      </c>
      <c r="H30" s="58">
        <f>I30+J30</f>
        <v>1695.375</v>
      </c>
      <c r="I30" s="70">
        <f>I26+I27+I28+I29</f>
        <v>1620</v>
      </c>
      <c r="J30" s="70">
        <f>J26+J27+J28+J29</f>
        <v>75.375</v>
      </c>
      <c r="K30" s="58">
        <f>H30*24</f>
        <v>40689</v>
      </c>
    </row>
    <row r="31" spans="2:11" ht="15" thickTop="1" thickBot="1">
      <c r="B31" s="49" t="s">
        <v>14</v>
      </c>
      <c r="C31" s="49"/>
      <c r="D31" s="49"/>
      <c r="E31" s="59">
        <v>0.125</v>
      </c>
      <c r="G31" s="52" t="s">
        <v>52</v>
      </c>
      <c r="H31" s="57">
        <f>I31+J31</f>
        <v>570</v>
      </c>
      <c r="I31" s="69">
        <f>H4*I29</f>
        <v>570</v>
      </c>
      <c r="J31" s="69">
        <f>J29*H4</f>
        <v>0</v>
      </c>
      <c r="K31" s="57">
        <f>H31*24</f>
        <v>13680</v>
      </c>
    </row>
    <row r="32" spans="2:11" ht="15" thickTop="1" thickBot="1">
      <c r="D32"/>
      <c r="E32"/>
      <c r="G32" s="51" t="s">
        <v>51</v>
      </c>
      <c r="H32" s="39">
        <f>I32+J32</f>
        <v>1315.375</v>
      </c>
      <c r="I32" s="71">
        <f>I26+I27+I28+I31</f>
        <v>1240</v>
      </c>
      <c r="J32" s="71">
        <f>J26+J27+J28+J31</f>
        <v>75.375</v>
      </c>
      <c r="K32" s="39">
        <f>H32*24</f>
        <v>31569</v>
      </c>
    </row>
    <row r="33" spans="7:11" ht="15" thickTop="1" thickBot="1"/>
    <row r="34" spans="7:11" ht="15" thickTop="1" thickBot="1">
      <c r="G34" s="20" t="s">
        <v>58</v>
      </c>
      <c r="H34" s="20"/>
      <c r="I34" s="20"/>
      <c r="J34" s="20"/>
      <c r="K34"/>
    </row>
    <row r="35" spans="7:11" ht="15" thickTop="1" thickBot="1">
      <c r="G35" s="63"/>
      <c r="H35" s="73" t="s">
        <v>54</v>
      </c>
      <c r="I35" s="66" t="s">
        <v>56</v>
      </c>
      <c r="J35" s="67" t="s">
        <v>55</v>
      </c>
      <c r="K35" s="73" t="s">
        <v>50</v>
      </c>
    </row>
    <row r="36" spans="7:11" ht="15" thickTop="1" thickBot="1">
      <c r="G36" s="49" t="s">
        <v>2</v>
      </c>
      <c r="H36" s="56">
        <f>H14-H26</f>
        <v>7.5374999999999943</v>
      </c>
      <c r="I36" s="68">
        <f>I14-I26</f>
        <v>10.050000000000011</v>
      </c>
      <c r="J36" s="68">
        <f>J14-J26</f>
        <v>-2.5124999999999993</v>
      </c>
      <c r="K36" s="56">
        <f>H36*24</f>
        <v>180.89999999999986</v>
      </c>
    </row>
    <row r="37" spans="7:11" ht="15" thickTop="1" thickBot="1">
      <c r="G37" s="49" t="s">
        <v>3</v>
      </c>
      <c r="H37" s="56">
        <f>H15-H27</f>
        <v>7.5374999999999943</v>
      </c>
      <c r="I37" s="68">
        <f>I15-I27</f>
        <v>10.050000000000011</v>
      </c>
      <c r="J37" s="68">
        <f>J15-J27</f>
        <v>-2.5124999999999993</v>
      </c>
      <c r="K37" s="56">
        <f>H37*24</f>
        <v>180.89999999999986</v>
      </c>
    </row>
    <row r="38" spans="7:11" ht="15" thickTop="1" thickBot="1">
      <c r="G38" s="49" t="s">
        <v>4</v>
      </c>
      <c r="H38" s="56">
        <f>H16-H28</f>
        <v>10.050000000000011</v>
      </c>
      <c r="I38" s="68">
        <f>I16-I28</f>
        <v>13.399999999999977</v>
      </c>
      <c r="J38" s="68">
        <f>J16-J28</f>
        <v>-3.3499999999999979</v>
      </c>
      <c r="K38" s="56">
        <f>H38*24</f>
        <v>241.20000000000027</v>
      </c>
    </row>
    <row r="39" spans="7:11" ht="15" thickTop="1" thickBot="1">
      <c r="G39" s="52" t="s">
        <v>5</v>
      </c>
      <c r="H39" s="57">
        <f>H17-H29</f>
        <v>47.5</v>
      </c>
      <c r="I39" s="69">
        <f>I17-I29</f>
        <v>47.5</v>
      </c>
      <c r="J39" s="69">
        <f>J17-J29</f>
        <v>0</v>
      </c>
      <c r="K39" s="57">
        <f>H39*24</f>
        <v>1140</v>
      </c>
    </row>
    <row r="40" spans="7:11" ht="15" thickTop="1" thickBot="1">
      <c r="G40" s="50" t="s">
        <v>51</v>
      </c>
      <c r="H40" s="58">
        <f>H18-H30</f>
        <v>72.625</v>
      </c>
      <c r="I40" s="70">
        <f>I18-I30</f>
        <v>81</v>
      </c>
      <c r="J40" s="70">
        <f>J18-J30</f>
        <v>-8.375</v>
      </c>
      <c r="K40" s="58">
        <f>H40*24</f>
        <v>1743</v>
      </c>
    </row>
    <row r="41" spans="7:11" ht="15" thickTop="1" thickBot="1">
      <c r="G41" s="52" t="s">
        <v>52</v>
      </c>
      <c r="H41" s="57">
        <f>H19-H31</f>
        <v>28.5</v>
      </c>
      <c r="I41" s="69">
        <f>I19-I31</f>
        <v>28.5</v>
      </c>
      <c r="J41" s="69">
        <f>J19-J31</f>
        <v>0</v>
      </c>
      <c r="K41" s="57">
        <f>H41*24</f>
        <v>684</v>
      </c>
    </row>
    <row r="42" spans="7:11" ht="15" thickTop="1" thickBot="1">
      <c r="G42" s="51" t="s">
        <v>51</v>
      </c>
      <c r="H42" s="39">
        <f>H20-H32</f>
        <v>53.625</v>
      </c>
      <c r="I42" s="71">
        <f>I20-I32</f>
        <v>62</v>
      </c>
      <c r="J42" s="71">
        <f>J20-J32</f>
        <v>-8.375</v>
      </c>
      <c r="K42" s="39">
        <f>H42*24</f>
        <v>1287</v>
      </c>
    </row>
    <row r="43" spans="7:11" ht="14.25" thickTop="1"/>
  </sheetData>
  <phoneticPr fontId="3"/>
  <dataValidations count="1">
    <dataValidation type="list" allowBlank="1" showInputMessage="1" showErrorMessage="1" sqref="E25 E13">
      <formula1>"1,1.5,2,2.5,3,3.5"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</dc:creator>
  <cp:lastModifiedBy>Satoshi</cp:lastModifiedBy>
  <dcterms:created xsi:type="dcterms:W3CDTF">2010-10-09T18:15:29Z</dcterms:created>
  <dcterms:modified xsi:type="dcterms:W3CDTF">2010-10-10T11:22:46Z</dcterms:modified>
</cp:coreProperties>
</file>